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EDITAIS\Edital 2023\Edital 43 Tercerização recepcionista 28\Planilhas Proposta\"/>
    </mc:Choice>
  </mc:AlternateContent>
  <bookViews>
    <workbookView xWindow="-105" yWindow="-105" windowWidth="23250" windowHeight="12450" tabRatio="986"/>
  </bookViews>
  <sheets>
    <sheet name="Anexo II" sheetId="73" r:id="rId1"/>
    <sheet name="Planilha" sheetId="72" r:id="rId2"/>
  </sheets>
  <externalReferences>
    <externalReference r:id="rId3"/>
  </externalReferences>
  <definedNames>
    <definedName name="_xlnm.Print_Area" localSheetId="0">'Anexo II'!$A$1:$G$71</definedName>
    <definedName name="_xlnm.Print_Area" localSheetId="1">Planilha!$A$1:$F$114</definedName>
    <definedName name="BuiltIn_Criteria">#N/A</definedName>
    <definedName name="BuiltIn_Data_Form">#N/A</definedName>
    <definedName name="BuiltIn_Database">#N/A</definedName>
    <definedName name="BuiltIn_Print_Area">#N/A</definedName>
    <definedName name="BuiltIn_Print_Titles">#N/A</definedName>
    <definedName name="BuiltIn_Recorder">#N/A</definedName>
    <definedName name="dsfsdf" localSheetId="1">#REF!</definedName>
    <definedName name="dsfsdf">#REF!</definedName>
    <definedName name="preçoaçucar" localSheetId="1">#REF!</definedName>
    <definedName name="preçoaçucar">#REF!</definedName>
    <definedName name="preçocafé" localSheetId="1">#REF!</definedName>
    <definedName name="preçocafé">#REF!</definedName>
    <definedName name="preçocopo200" localSheetId="1">#REF!</definedName>
    <definedName name="preçocopo200">#REF!</definedName>
    <definedName name="preçocopo50" localSheetId="1">#REF!</definedName>
    <definedName name="preçocopo50">#REF!</definedName>
    <definedName name="preçoleite" localSheetId="1">#REF!</definedName>
    <definedName name="preçoleite">#REF!</definedName>
    <definedName name="preçomanteiga" localSheetId="1">#REF!</definedName>
    <definedName name="preçomanteiga">#REF!</definedName>
    <definedName name="preçopão" localSheetId="1">#REF!</definedName>
    <definedName name="preçopão">#REF!</definedName>
    <definedName name="sdf" localSheetId="1">#REF!</definedName>
    <definedName name="sdf">#REF!</definedName>
    <definedName name="ss" localSheetId="1">#REF!</definedName>
    <definedName name="ss">#REF!</definedName>
    <definedName name="USUÁ" localSheetId="1">#REF!</definedName>
    <definedName name="USUÁ">#REF!</definedName>
    <definedName name="USUÁRIOS" localSheetId="1">#REF!</definedName>
    <definedName name="USUÁRIOS">#REF!</definedName>
    <definedName name="USUÁRIOTERESINA" localSheetId="1">#REF!</definedName>
    <definedName name="USUÁRIOTERESINA">#REF!</definedName>
  </definedNames>
  <calcPr calcId="181029" fullPrecision="0"/>
</workbook>
</file>

<file path=xl/calcChain.xml><?xml version="1.0" encoding="utf-8"?>
<calcChain xmlns="http://schemas.openxmlformats.org/spreadsheetml/2006/main">
  <c r="E29" i="72" l="1"/>
  <c r="E88" i="72"/>
  <c r="E87" i="72"/>
  <c r="G111" i="72"/>
  <c r="E57" i="72"/>
  <c r="G96" i="72"/>
  <c r="F15" i="72"/>
  <c r="D103" i="72"/>
  <c r="D102" i="72"/>
  <c r="D93" i="72"/>
  <c r="D92" i="72"/>
  <c r="D85" i="72"/>
  <c r="D84" i="72"/>
  <c r="F80" i="72"/>
  <c r="E80" i="72"/>
  <c r="E107" i="72" s="1"/>
  <c r="D76" i="72"/>
  <c r="D75" i="72"/>
  <c r="F68" i="72"/>
  <c r="D64" i="72"/>
  <c r="D63" i="72"/>
  <c r="D50" i="72"/>
  <c r="D49" i="72"/>
  <c r="E41" i="72"/>
  <c r="E37" i="72"/>
  <c r="E35" i="72"/>
  <c r="E34" i="72"/>
  <c r="E33" i="72"/>
  <c r="E32" i="72"/>
  <c r="F14" i="72"/>
  <c r="C81" i="72"/>
  <c r="E43" i="72" l="1"/>
  <c r="F17" i="72"/>
  <c r="E56" i="72" s="1"/>
  <c r="C18" i="72"/>
  <c r="C89" i="72"/>
  <c r="G17" i="72" l="1"/>
  <c r="E44" i="72"/>
  <c r="F87" i="72"/>
  <c r="F88" i="72" s="1"/>
  <c r="F53" i="72"/>
  <c r="F54" i="72"/>
  <c r="F56" i="72"/>
  <c r="F58" i="72"/>
  <c r="F55" i="72"/>
  <c r="F52" i="72"/>
  <c r="F57" i="72"/>
  <c r="E108" i="72"/>
  <c r="F59" i="72" l="1"/>
  <c r="F71" i="72" s="1"/>
  <c r="F34" i="72"/>
  <c r="F27" i="72"/>
  <c r="F36" i="72"/>
  <c r="F29" i="72"/>
  <c r="F35" i="72"/>
  <c r="F28" i="72"/>
  <c r="F37" i="72"/>
  <c r="F30" i="72"/>
  <c r="F32" i="72"/>
  <c r="F23" i="72"/>
  <c r="F33" i="72"/>
  <c r="F41" i="72"/>
  <c r="F24" i="72"/>
  <c r="F39" i="72"/>
  <c r="F25" i="72"/>
  <c r="F26" i="72"/>
  <c r="F40" i="72"/>
  <c r="F43" i="72"/>
  <c r="E59" i="72"/>
  <c r="C60" i="72"/>
  <c r="F44" i="72" l="1"/>
  <c r="F45" i="72" s="1"/>
  <c r="E105" i="72" s="1"/>
  <c r="C46" i="72"/>
  <c r="G66" i="72" l="1"/>
  <c r="E66" i="72" s="1"/>
  <c r="G67" i="72" s="1"/>
  <c r="E67" i="72" s="1"/>
  <c r="E68" i="72" s="1"/>
  <c r="E71" i="72" s="1"/>
  <c r="C69" i="72"/>
  <c r="C72" i="72"/>
  <c r="E106" i="72" l="1"/>
  <c r="G92" i="72"/>
  <c r="E110" i="72" s="1"/>
  <c r="E23" i="73" s="1"/>
  <c r="C111" i="72"/>
  <c r="F23" i="73" l="1"/>
  <c r="E26" i="73"/>
  <c r="F26" i="73" s="1"/>
  <c r="G26" i="73" s="1"/>
  <c r="E24" i="73"/>
  <c r="F24" i="73" s="1"/>
  <c r="G24" i="73" s="1"/>
  <c r="E25" i="73"/>
  <c r="F25" i="73" s="1"/>
  <c r="G25" i="73" s="1"/>
  <c r="E96" i="72"/>
  <c r="E98" i="72"/>
  <c r="F98" i="72" s="1"/>
  <c r="F105" i="72"/>
  <c r="F107" i="72"/>
  <c r="F108" i="72"/>
  <c r="E97" i="72"/>
  <c r="F97" i="72" s="1"/>
  <c r="F106" i="72"/>
  <c r="F27" i="73" l="1"/>
  <c r="G23" i="73"/>
  <c r="G27" i="73" s="1"/>
  <c r="E99" i="72"/>
  <c r="E109" i="72" s="1"/>
  <c r="F109" i="72" s="1"/>
  <c r="F110" i="72" s="1"/>
  <c r="F96" i="72"/>
  <c r="E95" i="72"/>
  <c r="F95" i="72" s="1"/>
  <c r="F99" i="72" s="1"/>
  <c r="A30" i="73"/>
  <c r="A32" i="73"/>
  <c r="C100" i="72"/>
</calcChain>
</file>

<file path=xl/sharedStrings.xml><?xml version="1.0" encoding="utf-8"?>
<sst xmlns="http://schemas.openxmlformats.org/spreadsheetml/2006/main" count="211" uniqueCount="170">
  <si>
    <t>E por ser verdade firma a presente.</t>
  </si>
  <si>
    <t>PROPOSTA DE PREÇOS</t>
  </si>
  <si>
    <t>Contribuições Sociais:</t>
  </si>
  <si>
    <t>Correm por conta da Proponente todas as contribuições e encargos sociais, impostos e outros encargos existentes ou que venham a ser criados e que incidam sobre a remuneração a ser paga aos funcionários ou sobre o serviço.</t>
  </si>
  <si>
    <t>Uniformes e Identificação:</t>
  </si>
  <si>
    <t>Os funcionários se apresentarão aos serviços devidamente uniformizados e identificados.</t>
  </si>
  <si>
    <t>Responsabilidades:</t>
  </si>
  <si>
    <t>Declaração:</t>
  </si>
  <si>
    <t>Vínculo ao Edital:</t>
  </si>
  <si>
    <t>Nossa proposta está vinculada a todas as condições do certame em tela.</t>
  </si>
  <si>
    <t>Composição da Remuneração</t>
  </si>
  <si>
    <t>Adicional de Assiduidade</t>
  </si>
  <si>
    <t>Outros (especificar)</t>
  </si>
  <si>
    <t>4.1</t>
  </si>
  <si>
    <t>SESI ou SESC</t>
  </si>
  <si>
    <t>SENAI ou SENAC</t>
  </si>
  <si>
    <t>INCRA</t>
  </si>
  <si>
    <t>FGTS</t>
  </si>
  <si>
    <t>SEBRAE</t>
  </si>
  <si>
    <t>TOTAL</t>
  </si>
  <si>
    <t>4.2</t>
  </si>
  <si>
    <t>13º salário</t>
  </si>
  <si>
    <t>Aviso prévio indenizado</t>
  </si>
  <si>
    <t>Lucro</t>
  </si>
  <si>
    <t>ANEXO II</t>
  </si>
  <si>
    <t>PROPOSTA COMERCIAL</t>
  </si>
  <si>
    <t>Dados da empresa:</t>
  </si>
  <si>
    <t>Item</t>
  </si>
  <si>
    <t>Unid. Medida</t>
  </si>
  <si>
    <t>Qtd. Licitada</t>
  </si>
  <si>
    <t>Valor Unitário</t>
  </si>
  <si>
    <t>Valor Mensal</t>
  </si>
  <si>
    <t>Valor Total Global</t>
  </si>
  <si>
    <t>Descrição dos Serviços</t>
  </si>
  <si>
    <t>Recepcionista</t>
  </si>
  <si>
    <t>47184 - RRECEPCIONISTA 08H DIÁRIAS DE SEG. À SEX. - 03 VAGAS</t>
  </si>
  <si>
    <t>47185 - RRECEPCIONISTA 08H DIÁRIAS DE SEG. À SEX. - 01 VAGA</t>
  </si>
  <si>
    <t>47186 - RRECEPCIONISTA 08H DIÁRIAS DE SEG. À SEX. - 01 VAGA ADM</t>
  </si>
  <si>
    <t>47187 - RRECEPCIONISTA 08H DIÁRIAS DE SEG. À SEX. - 01 VAGA SAÚDE</t>
  </si>
  <si>
    <t>SV mês</t>
  </si>
  <si>
    <t>Valor Global da Proposta (para 5 meses)</t>
  </si>
  <si>
    <t>Ao apresentarmos a presente proposta, manifestamos no sentido de concordar com os termos do Edital e seus anexos, nos comprometendo a cumprir fielmente suas cláusulas.</t>
  </si>
  <si>
    <t>A presente proposta possui validade de 60 (sessenta) dias a partir da data da Sessão Pública do Pregão.</t>
  </si>
  <si>
    <t>À Prefeitura Municipal de Ouro Verde, apresentamos nossa proposta comercial referente ao Pregão Presencial 028/2023, conforme planilha abaixo:</t>
  </si>
  <si>
    <t>AO PREGÃO PRESENCIAL Nº. 028/2023</t>
  </si>
  <si>
    <t>PROCESSO LICITATÓRIO Nº 043/2023</t>
  </si>
  <si>
    <t>Razão Social: ORBENK - Administração e Serviços LTDA.</t>
  </si>
  <si>
    <t>ORBENK - Administração e Serviços LTDA.</t>
  </si>
  <si>
    <t>CNPJ nº 79.283.065/0001-41</t>
  </si>
  <si>
    <t>Endereço: Rua Dona Leopoldina, 26</t>
  </si>
  <si>
    <t>Bairro: Centro                              Cidade: Joinville                              UF: SC</t>
  </si>
  <si>
    <t>Responsável pela empresa: Sr. Ronaldo Benkendorf</t>
  </si>
  <si>
    <t>Cargo do responsável: Diretor Presidente</t>
  </si>
  <si>
    <t>CPF: 751.256.849-53</t>
  </si>
  <si>
    <t>Conta Bancária: Banco Itaú                              Ag: 2941                              Conta Corrente: 00167-5</t>
  </si>
  <si>
    <t>A ORBENK – Administração e Serviços LTDA., se responsabiliza material e moralmente pelos funcionários contratados, obrigando-se a ressarcir imediatamente qualquer dano ou prejuízo de sua responsabilidade de comprovação indiscutível nas áreas onde os serviços serão prestados.</t>
  </si>
  <si>
    <r>
      <rPr>
        <b/>
        <sz val="11"/>
        <color theme="1"/>
        <rFont val="Calibri"/>
        <family val="2"/>
        <scheme val="minor"/>
      </rPr>
      <t>OBJETO:</t>
    </r>
    <r>
      <rPr>
        <sz val="11"/>
        <color theme="1"/>
        <rFont val="Calibri"/>
        <family val="2"/>
        <scheme val="minor"/>
      </rPr>
      <t xml:space="preserve"> A presente licitação tem por Contratação de empresa especializada em recrutamento, seleção e administração de recursos humanos recepcionista para atendimento das secretarias do município de Ouro Verde-SC, de caráter ininterrupto, conforme descrição, condições, quantidades e exigências estabelecidas neste Edital e seus anexos.</t>
    </r>
  </si>
  <si>
    <r>
      <rPr>
        <b/>
        <sz val="11"/>
        <color theme="1"/>
        <rFont val="Calibri"/>
        <family val="2"/>
        <scheme val="minor"/>
      </rPr>
      <t>Sindicato:</t>
    </r>
    <r>
      <rPr>
        <sz val="11"/>
        <color theme="1"/>
        <rFont val="Calibri"/>
        <family val="2"/>
        <scheme val="minor"/>
      </rPr>
      <t xml:space="preserve"> SEAC/SC, data-base 01/01/2023, registro MTE nº SC000150/2023.</t>
    </r>
  </si>
  <si>
    <t>Telefone: (47) 3461-4200 / 99966-4788                              E-mail: licitacoes@orbenk.com.br</t>
  </si>
  <si>
    <t>CNPJ: 79.283.065/0001-41                              
I.E. (se houver): Isenta                              Inscrição Municipal: 81392</t>
  </si>
  <si>
    <t>Declaramos conhecer a legislação de regência desta Licitação e que os serviços serão prestados de acordo com as condições estabelecidas neste Edital, o que conhecemos e aceitamos em todos os termos, inclusive quanto ao pagamento e outros.
nos preços cotados estão inclusos todas e quaisquer despesas, sendo dos funcionários (salários, encargos, contribuições e prêmios, EPI, uniformes entre outros), tributos e contribuições sindicais, que incidam
sobre a contratação, inclusive que os salários, prêmios e benefícios dos funcionários estipulados na convenção coletiva do trabalho, e todas as despesa e custos diretos ou indiretos que recaem sobre a contratação, não cabendo qualquer alteração de valores posteriores.
Nos preços indicados estão incluídos, quaisquer vantagens, abatimentos, custos, despesas administrativas e operacionais, impostos, taxas e contribuições sociais, obrigações trabalhistas, previdenciárias, fiscais, mão-de-obra, que eventualmente incidam sobre a execução do objeto da presente Licitação.
Declaramos cumprir todas as normais legais e regulamentares relativas à documentação, obtendo todas as autorizações que se fizerem necessárias junto aos órgãos públicos competentes.
Declaramos que nosso regime de tributação é Lucro Real.
Declaramos que estamos de acordo com todas as exigências do instrumento convocatório.</t>
  </si>
  <si>
    <t>PREFEITURA DE OURO VERDE</t>
  </si>
  <si>
    <t>PREGÃO PRESENCIAL N.º 028/2023</t>
  </si>
  <si>
    <t>Alimentação</t>
  </si>
  <si>
    <t>2.1</t>
  </si>
  <si>
    <t>2.2</t>
  </si>
  <si>
    <t>2.3</t>
  </si>
  <si>
    <t>PLANILHA DE CUSTOS E FORMAÇÃO DE PREÇOS PARA EXECUÇÃO DOS SERVIÇOS</t>
  </si>
  <si>
    <t>MONTANTE "A"</t>
  </si>
  <si>
    <t>1 - Remuneração</t>
  </si>
  <si>
    <t>Categoria Profissional de:</t>
  </si>
  <si>
    <t>Complemento</t>
  </si>
  <si>
    <t>Valor em R$</t>
  </si>
  <si>
    <t>1.1</t>
  </si>
  <si>
    <t>Salário</t>
  </si>
  <si>
    <t>1.2</t>
  </si>
  <si>
    <t>Adicional de Periculosidade</t>
  </si>
  <si>
    <t>1.3</t>
  </si>
  <si>
    <t>1.4</t>
  </si>
  <si>
    <t>VALOR DA REMUNERAÇÃO</t>
  </si>
  <si>
    <t>Valor por Extenso:</t>
  </si>
  <si>
    <t xml:space="preserve"> Encargos Sociais Incidentes sobre a Remuneração</t>
  </si>
  <si>
    <t>Grupo "A"</t>
  </si>
  <si>
    <t>Discriminação dos encargos sociais</t>
  </si>
  <si>
    <t>INSS - contribuição empresa</t>
  </si>
  <si>
    <t>2.4</t>
  </si>
  <si>
    <t>2.5</t>
  </si>
  <si>
    <t>Salário Educação</t>
  </si>
  <si>
    <t>2.6</t>
  </si>
  <si>
    <t>2.7</t>
  </si>
  <si>
    <t>2.8</t>
  </si>
  <si>
    <t>Grupo "B"</t>
  </si>
  <si>
    <t>2.9</t>
  </si>
  <si>
    <t>Férias</t>
  </si>
  <si>
    <t>2.10</t>
  </si>
  <si>
    <t>Auxílio Doença</t>
  </si>
  <si>
    <t>2.11</t>
  </si>
  <si>
    <t>Licença paternidade/maternidade</t>
  </si>
  <si>
    <t>2.12</t>
  </si>
  <si>
    <t>Faltas legais</t>
  </si>
  <si>
    <t>2.13</t>
  </si>
  <si>
    <t>Aviso Prévio</t>
  </si>
  <si>
    <t>2.14</t>
  </si>
  <si>
    <t>Grupo "C"</t>
  </si>
  <si>
    <t>2.15</t>
  </si>
  <si>
    <t>2.16</t>
  </si>
  <si>
    <t>Indenização adicional</t>
  </si>
  <si>
    <t>2.17</t>
  </si>
  <si>
    <t>FGTS nas rescisões s/justa causa</t>
  </si>
  <si>
    <t>Grupo "D"</t>
  </si>
  <si>
    <t>2.18</t>
  </si>
  <si>
    <t>Incidência dos encargos do Grupo "A" sobre os itens do Grupo "B"</t>
  </si>
  <si>
    <t>VALOR DOS ENCARGOS SOCIAIS - MONTANTE "A"</t>
  </si>
  <si>
    <t>VALOR TOTAL DO MONTANTE "A" (1+2)</t>
  </si>
  <si>
    <t>MONTANTE "B"</t>
  </si>
  <si>
    <t>3 - Insumos</t>
  </si>
  <si>
    <t>Discriminação dos Insumos</t>
  </si>
  <si>
    <t>Percentual em relação à remuneração</t>
  </si>
  <si>
    <t>3.1</t>
  </si>
  <si>
    <t>Uniforme e Epi´s</t>
  </si>
  <si>
    <t>3.2</t>
  </si>
  <si>
    <t>3.3</t>
  </si>
  <si>
    <t>Equipamentos</t>
  </si>
  <si>
    <t>3.4</t>
  </si>
  <si>
    <t>Treinamento e/ou Reciclagem de pessoal</t>
  </si>
  <si>
    <t>3.5</t>
  </si>
  <si>
    <t>Seguro de vida em grupo</t>
  </si>
  <si>
    <t>3.6</t>
  </si>
  <si>
    <t>Contribuição Assistencial (Cláusula 42 - CCT)</t>
  </si>
  <si>
    <t>3.7</t>
  </si>
  <si>
    <t>Beneficio de Assitência ao Trabalhador</t>
  </si>
  <si>
    <t>VALOR DOS INSUMOS</t>
  </si>
  <si>
    <t>4 - Demais Componentes</t>
  </si>
  <si>
    <t>Despesas Administrativas - (mão-de-obra indireta, treinamento, instalações e despesas operacionais, etc)</t>
  </si>
  <si>
    <t>TAXA GLOBAL ADMINISTRAÇÃO = (4.1 + 4.2)</t>
  </si>
  <si>
    <t>VALOR TOTAL DO MONTANTE "B" (3+4)</t>
  </si>
  <si>
    <t>MONTANTE "C"</t>
  </si>
  <si>
    <t>5 - Demais Incidências</t>
  </si>
  <si>
    <t>Percentual em Relação aos Enc. Sociais</t>
  </si>
  <si>
    <t>5.1</t>
  </si>
  <si>
    <t>Especificar</t>
  </si>
  <si>
    <t>5.2</t>
  </si>
  <si>
    <t>VALOR TOTAL DO MONTANTE "C"</t>
  </si>
  <si>
    <t>ALIMENTAÇÃO</t>
  </si>
  <si>
    <t>6 - Alimentação</t>
  </si>
  <si>
    <t>6.1</t>
  </si>
  <si>
    <t>VALOR TOTAL DA ALIMENTAÇÃO</t>
  </si>
  <si>
    <t>TRIBUTOS</t>
  </si>
  <si>
    <t>7 - Impostos/Taxas</t>
  </si>
  <si>
    <t>Discriminação</t>
  </si>
  <si>
    <t>7.1</t>
  </si>
  <si>
    <t>Tributos Indiretos</t>
  </si>
  <si>
    <t>7.1.1</t>
  </si>
  <si>
    <t>ISS (sobre faturamento)</t>
  </si>
  <si>
    <t>7.1.3</t>
  </si>
  <si>
    <t>COFINS (sobre faturamento)</t>
  </si>
  <si>
    <t>7.1.4</t>
  </si>
  <si>
    <t>PIS (sobre faturamento)</t>
  </si>
  <si>
    <t>VALOR GLOBAL DOS TRIBUTOS = (7.1)</t>
  </si>
  <si>
    <t>PREÇO TOTAL POR CATEGORIA PROFISSIONAL</t>
  </si>
  <si>
    <t>E POSTO DE TRABALHO-MÊS</t>
  </si>
  <si>
    <t>Percentual (%)</t>
  </si>
  <si>
    <t>PREÇO TOTAL</t>
  </si>
  <si>
    <t>POSTO DE RECEPCIONISTA DE 40 HORAS SEMANAIS DE SEGUNDA A SEXTA-FEIRA, COM INTERVALO PARA ALMOÇO</t>
  </si>
  <si>
    <t>SAT/RAT</t>
  </si>
  <si>
    <t>Transporte Próprio</t>
  </si>
  <si>
    <t>Joinville/SC, 01 de agosto de 2023.</t>
  </si>
  <si>
    <t>Karla Aparecida Felipe Costa</t>
  </si>
  <si>
    <t>Procuradora</t>
  </si>
  <si>
    <t>R. G. nº 6.639.178 SSP/SC e CPF nº 036.869.339-26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</si>
</sst>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#,##0.00&quot; &quot;;#,##0.00&quot; &quot;;&quot;-&quot;#&quot; &quot;;&quot; &quot;@&quot; &quot;"/>
    <numFmt numFmtId="168" formatCode="0.0000%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name val="Palatino Linotype"/>
      <family val="1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167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27">
    <xf numFmtId="0" fontId="0" fillId="0" borderId="0" xfId="0"/>
    <xf numFmtId="164" fontId="0" fillId="0" borderId="1" xfId="19" applyFont="1" applyBorder="1" applyAlignment="1">
      <alignment vertical="center"/>
    </xf>
    <xf numFmtId="164" fontId="6" fillId="0" borderId="1" xfId="0" applyNumberFormat="1" applyFont="1" applyBorder="1"/>
    <xf numFmtId="164" fontId="6" fillId="0" borderId="1" xfId="19" applyFont="1" applyFill="1" applyBorder="1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31" applyFont="1" applyAlignment="1">
      <alignment horizontal="center" vertical="center"/>
    </xf>
    <xf numFmtId="0" fontId="2" fillId="0" borderId="0" xfId="31" applyAlignment="1">
      <alignment vertical="center"/>
    </xf>
    <xf numFmtId="0" fontId="8" fillId="3" borderId="1" xfId="31" applyFont="1" applyFill="1" applyBorder="1" applyAlignment="1">
      <alignment horizontal="center" vertical="center"/>
    </xf>
    <xf numFmtId="0" fontId="8" fillId="0" borderId="2" xfId="31" applyFont="1" applyBorder="1" applyAlignment="1">
      <alignment vertical="center"/>
    </xf>
    <xf numFmtId="0" fontId="2" fillId="0" borderId="2" xfId="31" applyBorder="1" applyAlignment="1">
      <alignment vertical="center"/>
    </xf>
    <xf numFmtId="0" fontId="8" fillId="0" borderId="2" xfId="31" applyFont="1" applyBorder="1" applyAlignment="1">
      <alignment horizontal="right" vertical="center"/>
    </xf>
    <xf numFmtId="0" fontId="8" fillId="0" borderId="8" xfId="31" applyFont="1" applyBorder="1" applyAlignment="1">
      <alignment vertical="center"/>
    </xf>
    <xf numFmtId="0" fontId="8" fillId="0" borderId="6" xfId="31" applyFont="1" applyBorder="1" applyAlignment="1">
      <alignment vertical="center"/>
    </xf>
    <xf numFmtId="0" fontId="8" fillId="0" borderId="9" xfId="31" applyFont="1" applyBorder="1" applyAlignment="1">
      <alignment vertical="center"/>
    </xf>
    <xf numFmtId="0" fontId="8" fillId="0" borderId="10" xfId="31" applyFont="1" applyBorder="1" applyAlignment="1">
      <alignment vertical="center"/>
    </xf>
    <xf numFmtId="0" fontId="8" fillId="0" borderId="11" xfId="31" applyFont="1" applyBorder="1" applyAlignment="1">
      <alignment vertical="center"/>
    </xf>
    <xf numFmtId="0" fontId="8" fillId="0" borderId="1" xfId="31" applyFont="1" applyBorder="1" applyAlignment="1">
      <alignment horizontal="center" vertical="center"/>
    </xf>
    <xf numFmtId="0" fontId="8" fillId="0" borderId="3" xfId="31" applyFont="1" applyBorder="1" applyAlignment="1">
      <alignment horizontal="center" vertical="center"/>
    </xf>
    <xf numFmtId="0" fontId="8" fillId="0" borderId="4" xfId="31" applyFont="1" applyBorder="1" applyAlignment="1">
      <alignment horizontal="center" vertical="center"/>
    </xf>
    <xf numFmtId="0" fontId="8" fillId="0" borderId="5" xfId="31" applyFont="1" applyBorder="1" applyAlignment="1">
      <alignment horizontal="center" vertical="center"/>
    </xf>
    <xf numFmtId="0" fontId="8" fillId="0" borderId="12" xfId="31" applyFont="1" applyBorder="1" applyAlignment="1">
      <alignment horizontal="center" vertical="center"/>
    </xf>
    <xf numFmtId="0" fontId="2" fillId="0" borderId="1" xfId="31" applyBorder="1" applyAlignment="1">
      <alignment vertical="center"/>
    </xf>
    <xf numFmtId="0" fontId="2" fillId="0" borderId="3" xfId="31" applyBorder="1" applyAlignment="1">
      <alignment vertical="center"/>
    </xf>
    <xf numFmtId="0" fontId="2" fillId="0" borderId="4" xfId="31" applyBorder="1" applyAlignment="1">
      <alignment vertical="center"/>
    </xf>
    <xf numFmtId="0" fontId="2" fillId="0" borderId="5" xfId="31" applyBorder="1" applyAlignment="1">
      <alignment vertical="center"/>
    </xf>
    <xf numFmtId="166" fontId="2" fillId="0" borderId="1" xfId="32" applyFont="1" applyBorder="1" applyAlignment="1">
      <alignment vertical="center"/>
    </xf>
    <xf numFmtId="10" fontId="2" fillId="0" borderId="1" xfId="31" applyNumberFormat="1" applyBorder="1" applyAlignment="1">
      <alignment vertical="center"/>
    </xf>
    <xf numFmtId="0" fontId="2" fillId="0" borderId="6" xfId="31" applyBorder="1" applyAlignment="1">
      <alignment vertical="center"/>
    </xf>
    <xf numFmtId="0" fontId="2" fillId="0" borderId="9" xfId="31" applyBorder="1" applyAlignment="1">
      <alignment vertical="center"/>
    </xf>
    <xf numFmtId="166" fontId="8" fillId="0" borderId="13" xfId="32" applyFont="1" applyBorder="1" applyAlignment="1">
      <alignment vertical="center"/>
    </xf>
    <xf numFmtId="43" fontId="2" fillId="0" borderId="0" xfId="31" applyNumberFormat="1" applyAlignment="1">
      <alignment vertical="center"/>
    </xf>
    <xf numFmtId="0" fontId="9" fillId="0" borderId="10" xfId="31" applyFont="1" applyBorder="1" applyAlignment="1">
      <alignment vertical="center"/>
    </xf>
    <xf numFmtId="0" fontId="10" fillId="0" borderId="2" xfId="31" applyFont="1" applyBorder="1" applyAlignment="1">
      <alignment vertical="center"/>
    </xf>
    <xf numFmtId="0" fontId="2" fillId="0" borderId="11" xfId="31" applyBorder="1" applyAlignment="1">
      <alignment vertical="center"/>
    </xf>
    <xf numFmtId="0" fontId="2" fillId="0" borderId="12" xfId="31" applyBorder="1" applyAlignment="1">
      <alignment vertical="center"/>
    </xf>
    <xf numFmtId="0" fontId="8" fillId="0" borderId="3" xfId="31" applyFont="1" applyBorder="1" applyAlignment="1">
      <alignment vertical="center"/>
    </xf>
    <xf numFmtId="0" fontId="8" fillId="0" borderId="4" xfId="31" applyFont="1" applyBorder="1" applyAlignment="1">
      <alignment vertical="center"/>
    </xf>
    <xf numFmtId="0" fontId="8" fillId="0" borderId="5" xfId="31" applyFont="1" applyBorder="1" applyAlignment="1">
      <alignment vertical="center"/>
    </xf>
    <xf numFmtId="10" fontId="2" fillId="0" borderId="1" xfId="31" applyNumberFormat="1" applyBorder="1" applyAlignment="1">
      <alignment horizontal="center" vertical="center"/>
    </xf>
    <xf numFmtId="166" fontId="2" fillId="0" borderId="5" xfId="32" applyFont="1" applyBorder="1" applyAlignment="1">
      <alignment vertical="center"/>
    </xf>
    <xf numFmtId="10" fontId="2" fillId="2" borderId="1" xfId="31" applyNumberFormat="1" applyFill="1" applyBorder="1" applyAlignment="1">
      <alignment horizontal="center" vertical="center"/>
    </xf>
    <xf numFmtId="0" fontId="2" fillId="0" borderId="4" xfId="31" applyBorder="1" applyAlignment="1">
      <alignment horizontal="center" vertical="center"/>
    </xf>
    <xf numFmtId="10" fontId="8" fillId="0" borderId="1" xfId="31" applyNumberFormat="1" applyFont="1" applyBorder="1" applyAlignment="1">
      <alignment horizontal="center" vertical="center"/>
    </xf>
    <xf numFmtId="166" fontId="8" fillId="0" borderId="5" xfId="31" applyNumberFormat="1" applyFont="1" applyBorder="1" applyAlignment="1">
      <alignment vertical="center"/>
    </xf>
    <xf numFmtId="166" fontId="8" fillId="0" borderId="13" xfId="31" applyNumberFormat="1" applyFont="1" applyBorder="1" applyAlignment="1">
      <alignment vertical="center"/>
    </xf>
    <xf numFmtId="0" fontId="11" fillId="0" borderId="0" xfId="31" applyFont="1" applyAlignment="1">
      <alignment vertical="center"/>
    </xf>
    <xf numFmtId="0" fontId="8" fillId="0" borderId="0" xfId="31" applyFont="1" applyAlignment="1">
      <alignment vertical="center"/>
    </xf>
    <xf numFmtId="0" fontId="2" fillId="0" borderId="10" xfId="31" applyBorder="1" applyAlignment="1">
      <alignment vertical="center"/>
    </xf>
    <xf numFmtId="0" fontId="8" fillId="0" borderId="1" xfId="31" applyFont="1" applyBorder="1" applyAlignment="1">
      <alignment horizontal="center" vertical="center" wrapText="1"/>
    </xf>
    <xf numFmtId="0" fontId="2" fillId="0" borderId="1" xfId="31" applyBorder="1" applyAlignment="1">
      <alignment horizontal="left" vertical="center"/>
    </xf>
    <xf numFmtId="10" fontId="2" fillId="0" borderId="1" xfId="33" applyNumberFormat="1" applyFont="1" applyBorder="1" applyAlignment="1">
      <alignment vertical="center"/>
    </xf>
    <xf numFmtId="166" fontId="2" fillId="0" borderId="0" xfId="31" applyNumberFormat="1" applyAlignment="1">
      <alignment vertical="center"/>
    </xf>
    <xf numFmtId="166" fontId="11" fillId="0" borderId="0" xfId="31" applyNumberFormat="1" applyFont="1" applyAlignment="1">
      <alignment vertical="center"/>
    </xf>
    <xf numFmtId="166" fontId="2" fillId="0" borderId="1" xfId="34" applyFont="1" applyBorder="1" applyAlignment="1">
      <alignment vertical="center"/>
    </xf>
    <xf numFmtId="10" fontId="8" fillId="0" borderId="13" xfId="31" applyNumberFormat="1" applyFont="1" applyBorder="1" applyAlignment="1">
      <alignment vertical="center"/>
    </xf>
    <xf numFmtId="0" fontId="9" fillId="0" borderId="6" xfId="31" applyFont="1" applyBorder="1" applyAlignment="1">
      <alignment vertical="center"/>
    </xf>
    <xf numFmtId="0" fontId="10" fillId="0" borderId="6" xfId="31" applyFont="1" applyBorder="1" applyAlignment="1">
      <alignment vertical="center"/>
    </xf>
    <xf numFmtId="0" fontId="9" fillId="0" borderId="2" xfId="31" applyFont="1" applyBorder="1" applyAlignment="1">
      <alignment vertical="center"/>
    </xf>
    <xf numFmtId="44" fontId="2" fillId="0" borderId="7" xfId="35" applyFont="1" applyBorder="1" applyAlignment="1">
      <alignment horizontal="right" vertical="center"/>
    </xf>
    <xf numFmtId="10" fontId="2" fillId="0" borderId="0" xfId="33" applyNumberFormat="1" applyFont="1" applyAlignment="1">
      <alignment vertical="center"/>
    </xf>
    <xf numFmtId="166" fontId="2" fillId="0" borderId="1" xfId="31" applyNumberFormat="1" applyBorder="1" applyAlignment="1">
      <alignment vertical="center"/>
    </xf>
    <xf numFmtId="10" fontId="2" fillId="0" borderId="0" xfId="33" applyNumberFormat="1" applyFont="1" applyAlignment="1">
      <alignment horizontal="left" vertical="center"/>
    </xf>
    <xf numFmtId="165" fontId="8" fillId="0" borderId="0" xfId="28" applyFont="1" applyAlignment="1">
      <alignment vertical="center"/>
    </xf>
    <xf numFmtId="165" fontId="2" fillId="0" borderId="0" xfId="28" applyFont="1" applyAlignment="1">
      <alignment vertical="center"/>
    </xf>
    <xf numFmtId="165" fontId="2" fillId="0" borderId="0" xfId="31" applyNumberFormat="1" applyAlignment="1">
      <alignment vertical="center"/>
    </xf>
    <xf numFmtId="0" fontId="8" fillId="0" borderId="12" xfId="31" applyFont="1" applyBorder="1" applyAlignment="1">
      <alignment horizontal="center" vertical="center" wrapText="1"/>
    </xf>
    <xf numFmtId="166" fontId="2" fillId="0" borderId="1" xfId="36" applyFont="1" applyBorder="1" applyAlignment="1">
      <alignment vertical="center"/>
    </xf>
    <xf numFmtId="166" fontId="2" fillId="0" borderId="13" xfId="36" applyFont="1" applyBorder="1" applyAlignment="1">
      <alignment vertical="center"/>
    </xf>
    <xf numFmtId="10" fontId="8" fillId="0" borderId="13" xfId="33" applyNumberFormat="1" applyFont="1" applyBorder="1" applyAlignment="1">
      <alignment vertical="center"/>
    </xf>
    <xf numFmtId="10" fontId="8" fillId="0" borderId="13" xfId="32" applyNumberFormat="1" applyFont="1" applyBorder="1" applyAlignment="1">
      <alignment vertical="center"/>
    </xf>
    <xf numFmtId="10" fontId="2" fillId="0" borderId="0" xfId="31" applyNumberFormat="1" applyAlignment="1">
      <alignment vertical="center"/>
    </xf>
    <xf numFmtId="166" fontId="8" fillId="0" borderId="1" xfId="31" applyNumberFormat="1" applyFont="1" applyBorder="1" applyAlignment="1">
      <alignment vertical="center"/>
    </xf>
    <xf numFmtId="10" fontId="8" fillId="0" borderId="1" xfId="33" applyNumberFormat="1" applyFont="1" applyBorder="1" applyAlignment="1">
      <alignment vertical="center"/>
    </xf>
    <xf numFmtId="0" fontId="2" fillId="0" borderId="13" xfId="31" applyBorder="1" applyAlignment="1">
      <alignment vertical="center"/>
    </xf>
    <xf numFmtId="0" fontId="2" fillId="0" borderId="14" xfId="31" applyBorder="1" applyAlignment="1">
      <alignment vertical="center"/>
    </xf>
    <xf numFmtId="0" fontId="12" fillId="0" borderId="8" xfId="31" applyFont="1" applyBorder="1" applyAlignment="1">
      <alignment vertical="center"/>
    </xf>
    <xf numFmtId="166" fontId="12" fillId="0" borderId="13" xfId="32" applyFont="1" applyBorder="1" applyAlignment="1">
      <alignment vertical="center"/>
    </xf>
    <xf numFmtId="10" fontId="12" fillId="0" borderId="13" xfId="33" applyNumberFormat="1" applyFont="1" applyBorder="1" applyAlignment="1">
      <alignment vertical="center"/>
    </xf>
    <xf numFmtId="0" fontId="12" fillId="0" borderId="2" xfId="31" applyFont="1" applyBorder="1" applyAlignment="1">
      <alignment horizontal="left" vertical="center"/>
    </xf>
    <xf numFmtId="0" fontId="12" fillId="0" borderId="12" xfId="31" applyFont="1" applyBorder="1" applyAlignment="1">
      <alignment horizontal="left" vertical="center"/>
    </xf>
    <xf numFmtId="4" fontId="2" fillId="0" borderId="0" xfId="31" applyNumberFormat="1" applyAlignment="1">
      <alignment vertical="center"/>
    </xf>
    <xf numFmtId="10" fontId="2" fillId="0" borderId="0" xfId="24" applyNumberFormat="1" applyFont="1" applyAlignment="1">
      <alignment vertical="center"/>
    </xf>
    <xf numFmtId="168" fontId="2" fillId="0" borderId="1" xfId="33" applyNumberFormat="1" applyFont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justify" vertical="top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right"/>
    </xf>
    <xf numFmtId="0" fontId="8" fillId="0" borderId="3" xfId="31" applyFont="1" applyBorder="1" applyAlignment="1">
      <alignment horizontal="left" vertical="center"/>
    </xf>
    <xf numFmtId="0" fontId="8" fillId="0" borderId="4" xfId="31" applyFont="1" applyBorder="1" applyAlignment="1">
      <alignment horizontal="left" vertical="center"/>
    </xf>
    <xf numFmtId="0" fontId="8" fillId="0" borderId="5" xfId="31" applyFont="1" applyBorder="1" applyAlignment="1">
      <alignment horizontal="left" vertical="center"/>
    </xf>
    <xf numFmtId="0" fontId="8" fillId="0" borderId="10" xfId="31" applyFont="1" applyBorder="1" applyAlignment="1">
      <alignment vertical="center" wrapText="1"/>
    </xf>
    <xf numFmtId="0" fontId="2" fillId="0" borderId="2" xfId="31" applyBorder="1" applyAlignment="1">
      <alignment vertical="center" wrapText="1"/>
    </xf>
    <xf numFmtId="0" fontId="2" fillId="0" borderId="11" xfId="31" applyBorder="1" applyAlignment="1">
      <alignment vertical="center" wrapText="1"/>
    </xf>
    <xf numFmtId="0" fontId="8" fillId="0" borderId="3" xfId="31" applyFont="1" applyBorder="1" applyAlignment="1">
      <alignment horizontal="center" vertical="center" wrapText="1"/>
    </xf>
    <xf numFmtId="0" fontId="8" fillId="0" borderId="4" xfId="31" applyFont="1" applyBorder="1" applyAlignment="1">
      <alignment horizontal="center" vertical="center" wrapText="1"/>
    </xf>
    <xf numFmtId="0" fontId="8" fillId="0" borderId="5" xfId="31" applyFont="1" applyBorder="1" applyAlignment="1">
      <alignment horizontal="center" vertical="center" wrapText="1"/>
    </xf>
    <xf numFmtId="0" fontId="8" fillId="0" borderId="1" xfId="31" applyFont="1" applyBorder="1" applyAlignment="1">
      <alignment horizontal="center" vertical="center"/>
    </xf>
    <xf numFmtId="0" fontId="2" fillId="0" borderId="1" xfId="31" applyBorder="1" applyAlignment="1">
      <alignment horizontal="center" vertical="center"/>
    </xf>
    <xf numFmtId="0" fontId="8" fillId="0" borderId="0" xfId="31" applyFont="1" applyAlignment="1">
      <alignment horizontal="center" vertical="center" wrapText="1"/>
    </xf>
    <xf numFmtId="0" fontId="8" fillId="0" borderId="3" xfId="31" applyFont="1" applyBorder="1" applyAlignment="1">
      <alignment horizontal="center" vertical="center"/>
    </xf>
    <xf numFmtId="0" fontId="8" fillId="0" borderId="4" xfId="31" applyFont="1" applyBorder="1" applyAlignment="1">
      <alignment horizontal="center" vertical="center"/>
    </xf>
    <xf numFmtId="0" fontId="8" fillId="0" borderId="5" xfId="31" applyFont="1" applyBorder="1" applyAlignment="1">
      <alignment horizontal="center" vertical="center"/>
    </xf>
    <xf numFmtId="0" fontId="8" fillId="0" borderId="8" xfId="31" applyFont="1" applyBorder="1" applyAlignment="1">
      <alignment horizontal="center" vertical="center" wrapText="1"/>
    </xf>
    <xf numFmtId="0" fontId="8" fillId="0" borderId="6" xfId="31" applyFont="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2" fillId="0" borderId="3" xfId="31" applyBorder="1" applyAlignment="1">
      <alignment horizontal="justify" vertical="center" wrapText="1"/>
    </xf>
    <xf numFmtId="0" fontId="2" fillId="0" borderId="4" xfId="31" applyBorder="1" applyAlignment="1">
      <alignment horizontal="justify" vertical="center" wrapText="1"/>
    </xf>
    <xf numFmtId="0" fontId="2" fillId="0" borderId="5" xfId="31" applyBorder="1" applyAlignment="1">
      <alignment horizontal="justify" vertical="center" wrapText="1"/>
    </xf>
    <xf numFmtId="0" fontId="8" fillId="0" borderId="0" xfId="31" applyFont="1" applyAlignment="1">
      <alignment horizontal="center" vertical="center"/>
    </xf>
  </cellXfs>
  <cellStyles count="37">
    <cellStyle name="Excel Built-in Currency" xfId="1"/>
    <cellStyle name="Moeda" xfId="19" builtinId="4"/>
    <cellStyle name="Moeda 2" xfId="2"/>
    <cellStyle name="Moeda 2 2" xfId="3"/>
    <cellStyle name="Moeda 2 2 2" xfId="21"/>
    <cellStyle name="Moeda 3" xfId="4"/>
    <cellStyle name="Moeda 3 2" xfId="22"/>
    <cellStyle name="Moeda 3 2 2" xfId="28"/>
    <cellStyle name="Moeda 4" xfId="5"/>
    <cellStyle name="Moeda 5" xfId="6"/>
    <cellStyle name="Moeda 6" xfId="29"/>
    <cellStyle name="Moeda 7" xfId="35"/>
    <cellStyle name="Normal" xfId="0" builtinId="0"/>
    <cellStyle name="Normal 2" xfId="7"/>
    <cellStyle name="Normal 2 2" xfId="31"/>
    <cellStyle name="Normal 2 2 2" xfId="20"/>
    <cellStyle name="Normal 3" xfId="8"/>
    <cellStyle name="Normal 3 2" xfId="23"/>
    <cellStyle name="Normal 4" xfId="9"/>
    <cellStyle name="Porcentagem 2" xfId="10"/>
    <cellStyle name="Porcentagem 2 2" xfId="11"/>
    <cellStyle name="Porcentagem 2 2 2" xfId="33"/>
    <cellStyle name="Porcentagem 2 3" xfId="25"/>
    <cellStyle name="Porcentagem 3" xfId="12"/>
    <cellStyle name="Porcentagem 3 2" xfId="13"/>
    <cellStyle name="Porcentagem 3 3" xfId="26"/>
    <cellStyle name="Porcentagem 4" xfId="24"/>
    <cellStyle name="Porcentagem 5" xfId="30"/>
    <cellStyle name="Separador de milhares 2" xfId="14"/>
    <cellStyle name="Separador de milhares 2 2" xfId="15"/>
    <cellStyle name="Separador de milhares 2 3" xfId="32"/>
    <cellStyle name="Separador de milhares 3" xfId="16"/>
    <cellStyle name="Separador de milhares 3 2" xfId="17"/>
    <cellStyle name="Separador de milhares 3 2 2" xfId="34"/>
    <cellStyle name="Vírgula 2" xfId="18"/>
    <cellStyle name="Vírgula 3" xfId="27"/>
    <cellStyle name="Vírgula 4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xtenso/VExtenso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VExtenso"/>
    </sheetNames>
    <definedNames>
      <definedName name="Vextenso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1"/>
  <sheetViews>
    <sheetView tabSelected="1" view="pageBreakPreview" zoomScaleNormal="100" zoomScaleSheetLayoutView="100" workbookViewId="0">
      <selection activeCell="A6" sqref="A6:G6"/>
    </sheetView>
  </sheetViews>
  <sheetFormatPr defaultRowHeight="15" x14ac:dyDescent="0.25"/>
  <cols>
    <col min="2" max="2" width="22.42578125" customWidth="1"/>
    <col min="5" max="5" width="11.42578125" bestFit="1" customWidth="1"/>
    <col min="6" max="6" width="12.42578125" bestFit="1" customWidth="1"/>
    <col min="7" max="7" width="13.5703125" bestFit="1" customWidth="1"/>
  </cols>
  <sheetData>
    <row r="1" spans="1:7" x14ac:dyDescent="0.25">
      <c r="A1" s="94" t="s">
        <v>24</v>
      </c>
      <c r="B1" s="94"/>
      <c r="C1" s="94"/>
      <c r="D1" s="94"/>
      <c r="E1" s="94"/>
      <c r="F1" s="94"/>
      <c r="G1" s="94"/>
    </row>
    <row r="2" spans="1:7" x14ac:dyDescent="0.25">
      <c r="A2" s="94" t="s">
        <v>1</v>
      </c>
      <c r="B2" s="94"/>
      <c r="C2" s="94"/>
      <c r="D2" s="94"/>
      <c r="E2" s="94"/>
      <c r="F2" s="94"/>
      <c r="G2" s="94"/>
    </row>
    <row r="3" spans="1:7" x14ac:dyDescent="0.25">
      <c r="A3" s="5"/>
      <c r="B3" s="5"/>
      <c r="C3" s="5"/>
      <c r="D3" s="5"/>
      <c r="E3" s="5"/>
      <c r="F3" s="5"/>
      <c r="G3" s="5"/>
    </row>
    <row r="4" spans="1:7" x14ac:dyDescent="0.25">
      <c r="A4" s="95" t="s">
        <v>44</v>
      </c>
      <c r="B4" s="95"/>
      <c r="C4" s="95"/>
      <c r="D4" s="95"/>
      <c r="E4" s="95"/>
      <c r="F4" s="95"/>
      <c r="G4" s="95"/>
    </row>
    <row r="5" spans="1:7" x14ac:dyDescent="0.25">
      <c r="A5" s="95" t="s">
        <v>45</v>
      </c>
      <c r="B5" s="95"/>
      <c r="C5" s="95"/>
      <c r="D5" s="95"/>
      <c r="E5" s="95"/>
      <c r="F5" s="95"/>
      <c r="G5" s="95"/>
    </row>
    <row r="6" spans="1:7" x14ac:dyDescent="0.25">
      <c r="A6" s="95" t="s">
        <v>25</v>
      </c>
      <c r="B6" s="95"/>
      <c r="C6" s="95"/>
      <c r="D6" s="95"/>
      <c r="E6" s="95"/>
      <c r="F6" s="95"/>
      <c r="G6" s="95"/>
    </row>
    <row r="7" spans="1:7" ht="67.900000000000006" customHeight="1" x14ac:dyDescent="0.25">
      <c r="A7" s="93" t="s">
        <v>56</v>
      </c>
      <c r="B7" s="93"/>
      <c r="C7" s="93"/>
      <c r="D7" s="93"/>
      <c r="E7" s="93"/>
      <c r="F7" s="93"/>
      <c r="G7" s="93"/>
    </row>
    <row r="9" spans="1:7" x14ac:dyDescent="0.25">
      <c r="A9" s="95" t="s">
        <v>26</v>
      </c>
      <c r="B9" s="95"/>
      <c r="C9" s="95"/>
      <c r="D9" s="95"/>
      <c r="E9" s="95"/>
      <c r="F9" s="95"/>
      <c r="G9" s="95"/>
    </row>
    <row r="10" spans="1:7" x14ac:dyDescent="0.25">
      <c r="A10" s="97" t="s">
        <v>46</v>
      </c>
      <c r="B10" s="97"/>
      <c r="C10" s="97"/>
      <c r="D10" s="97"/>
      <c r="E10" s="97"/>
      <c r="F10" s="97"/>
      <c r="G10" s="97"/>
    </row>
    <row r="11" spans="1:7" ht="33" customHeight="1" x14ac:dyDescent="0.25">
      <c r="A11" s="98" t="s">
        <v>59</v>
      </c>
      <c r="B11" s="97"/>
      <c r="C11" s="97"/>
      <c r="D11" s="97"/>
      <c r="E11" s="97"/>
      <c r="F11" s="97"/>
      <c r="G11" s="97"/>
    </row>
    <row r="12" spans="1:7" x14ac:dyDescent="0.25">
      <c r="A12" s="97" t="s">
        <v>49</v>
      </c>
      <c r="B12" s="97"/>
      <c r="C12" s="97"/>
      <c r="D12" s="97"/>
      <c r="E12" s="97"/>
      <c r="F12" s="97"/>
      <c r="G12" s="97"/>
    </row>
    <row r="13" spans="1:7" x14ac:dyDescent="0.25">
      <c r="A13" s="97" t="s">
        <v>50</v>
      </c>
      <c r="B13" s="97"/>
      <c r="C13" s="97"/>
      <c r="D13" s="97"/>
      <c r="E13" s="97"/>
      <c r="F13" s="97"/>
      <c r="G13" s="97"/>
    </row>
    <row r="14" spans="1:7" x14ac:dyDescent="0.25">
      <c r="A14" s="97" t="s">
        <v>58</v>
      </c>
      <c r="B14" s="97"/>
      <c r="C14" s="97"/>
      <c r="D14" s="97"/>
      <c r="E14" s="97"/>
      <c r="F14" s="97"/>
      <c r="G14" s="97"/>
    </row>
    <row r="15" spans="1:7" x14ac:dyDescent="0.25">
      <c r="A15" s="97" t="s">
        <v>54</v>
      </c>
      <c r="B15" s="97"/>
      <c r="C15" s="97"/>
      <c r="D15" s="97"/>
      <c r="E15" s="97"/>
      <c r="F15" s="97"/>
      <c r="G15" s="97"/>
    </row>
    <row r="16" spans="1:7" x14ac:dyDescent="0.25">
      <c r="A16" s="97" t="s">
        <v>51</v>
      </c>
      <c r="B16" s="97"/>
      <c r="C16" s="97"/>
      <c r="D16" s="97"/>
      <c r="E16" s="97"/>
      <c r="F16" s="97"/>
      <c r="G16" s="97"/>
    </row>
    <row r="17" spans="1:7" x14ac:dyDescent="0.25">
      <c r="A17" s="97" t="s">
        <v>53</v>
      </c>
      <c r="B17" s="97"/>
      <c r="C17" s="97"/>
      <c r="D17" s="97"/>
      <c r="E17" s="97"/>
      <c r="F17" s="97"/>
      <c r="G17" s="97"/>
    </row>
    <row r="18" spans="1:7" x14ac:dyDescent="0.25">
      <c r="A18" s="97" t="s">
        <v>52</v>
      </c>
      <c r="B18" s="97"/>
      <c r="C18" s="97"/>
      <c r="D18" s="97"/>
      <c r="E18" s="97"/>
      <c r="F18" s="97"/>
      <c r="G18" s="97"/>
    </row>
    <row r="19" spans="1:7" x14ac:dyDescent="0.25">
      <c r="A19" s="6"/>
      <c r="B19" s="6"/>
      <c r="C19" s="6"/>
      <c r="D19" s="6"/>
      <c r="E19" s="6"/>
      <c r="F19" s="6"/>
      <c r="G19" s="6"/>
    </row>
    <row r="20" spans="1:7" ht="35.450000000000003" customHeight="1" x14ac:dyDescent="0.25">
      <c r="A20" s="93" t="s">
        <v>43</v>
      </c>
      <c r="B20" s="93"/>
      <c r="C20" s="93"/>
      <c r="D20" s="93"/>
      <c r="E20" s="93"/>
      <c r="F20" s="93"/>
      <c r="G20" s="93"/>
    </row>
    <row r="22" spans="1:7" ht="30" x14ac:dyDescent="0.25">
      <c r="A22" s="14" t="s">
        <v>27</v>
      </c>
      <c r="B22" s="14" t="s">
        <v>33</v>
      </c>
      <c r="C22" s="14" t="s">
        <v>28</v>
      </c>
      <c r="D22" s="14" t="s">
        <v>29</v>
      </c>
      <c r="E22" s="14" t="s">
        <v>30</v>
      </c>
      <c r="F22" s="14" t="s">
        <v>31</v>
      </c>
      <c r="G22" s="14" t="s">
        <v>32</v>
      </c>
    </row>
    <row r="23" spans="1:7" ht="60" x14ac:dyDescent="0.25">
      <c r="A23" s="8">
        <v>1</v>
      </c>
      <c r="B23" s="7" t="s">
        <v>35</v>
      </c>
      <c r="C23" s="8" t="s">
        <v>39</v>
      </c>
      <c r="D23" s="8">
        <v>3</v>
      </c>
      <c r="E23" s="1">
        <f>Planilha!E110</f>
        <v>3463.33</v>
      </c>
      <c r="F23" s="1">
        <f>ROUND(E23*D23,2)</f>
        <v>10389.99</v>
      </c>
      <c r="G23" s="1">
        <f>ROUND(F23*5,2)</f>
        <v>51949.95</v>
      </c>
    </row>
    <row r="24" spans="1:7" ht="60" x14ac:dyDescent="0.25">
      <c r="A24" s="8">
        <v>2</v>
      </c>
      <c r="B24" s="7" t="s">
        <v>36</v>
      </c>
      <c r="C24" s="8" t="s">
        <v>39</v>
      </c>
      <c r="D24" s="8">
        <v>1</v>
      </c>
      <c r="E24" s="1">
        <f>E23</f>
        <v>3463.33</v>
      </c>
      <c r="F24" s="1">
        <f t="shared" ref="F24:F26" si="0">ROUND(E24*D24,2)</f>
        <v>3463.33</v>
      </c>
      <c r="G24" s="1">
        <f t="shared" ref="G24:G26" si="1">ROUND(F24*5,2)</f>
        <v>17316.650000000001</v>
      </c>
    </row>
    <row r="25" spans="1:7" ht="60" x14ac:dyDescent="0.25">
      <c r="A25" s="8">
        <v>3</v>
      </c>
      <c r="B25" s="7" t="s">
        <v>37</v>
      </c>
      <c r="C25" s="8" t="s">
        <v>39</v>
      </c>
      <c r="D25" s="8">
        <v>1</v>
      </c>
      <c r="E25" s="1">
        <f>E23</f>
        <v>3463.33</v>
      </c>
      <c r="F25" s="1">
        <f t="shared" si="0"/>
        <v>3463.33</v>
      </c>
      <c r="G25" s="1">
        <f t="shared" si="1"/>
        <v>17316.650000000001</v>
      </c>
    </row>
    <row r="26" spans="1:7" ht="60" x14ac:dyDescent="0.25">
      <c r="A26" s="8">
        <v>4</v>
      </c>
      <c r="B26" s="7" t="s">
        <v>38</v>
      </c>
      <c r="C26" s="8" t="s">
        <v>39</v>
      </c>
      <c r="D26" s="8">
        <v>1</v>
      </c>
      <c r="E26" s="1">
        <f>E23</f>
        <v>3463.33</v>
      </c>
      <c r="F26" s="1">
        <f t="shared" si="0"/>
        <v>3463.33</v>
      </c>
      <c r="G26" s="1">
        <f t="shared" si="1"/>
        <v>17316.650000000001</v>
      </c>
    </row>
    <row r="27" spans="1:7" x14ac:dyDescent="0.25">
      <c r="A27" s="96" t="s">
        <v>19</v>
      </c>
      <c r="B27" s="96"/>
      <c r="C27" s="96"/>
      <c r="D27" s="96"/>
      <c r="E27" s="96"/>
      <c r="F27" s="2">
        <f>SUM(F23:F26)</f>
        <v>20779.98</v>
      </c>
      <c r="G27" s="3">
        <f>SUM(G23:G26)</f>
        <v>103899.9</v>
      </c>
    </row>
    <row r="29" spans="1:7" x14ac:dyDescent="0.25">
      <c r="A29" s="4" t="s">
        <v>31</v>
      </c>
    </row>
    <row r="30" spans="1:7" x14ac:dyDescent="0.25">
      <c r="A30" s="97" t="str">
        <f>[1]!Vextenso(F27)</f>
        <v>vinte mil, setecentos e setenta e nove reais e noventa e oito centavos</v>
      </c>
      <c r="B30" s="97"/>
      <c r="C30" s="97"/>
      <c r="D30" s="97"/>
      <c r="E30" s="97"/>
      <c r="F30" s="97"/>
      <c r="G30" s="97"/>
    </row>
    <row r="31" spans="1:7" x14ac:dyDescent="0.25">
      <c r="A31" s="4" t="s">
        <v>40</v>
      </c>
    </row>
    <row r="32" spans="1:7" x14ac:dyDescent="0.25">
      <c r="A32" s="97" t="str">
        <f>[1]!Vextenso(G27)</f>
        <v>cento e três mil, oitocentos e noventa e nove reais e noventa centavos</v>
      </c>
      <c r="B32" s="97"/>
      <c r="C32" s="97"/>
      <c r="D32" s="97"/>
      <c r="E32" s="97"/>
      <c r="F32" s="97"/>
      <c r="G32" s="97"/>
    </row>
    <row r="34" spans="1:9" ht="31.15" customHeight="1" x14ac:dyDescent="0.25">
      <c r="A34" s="93" t="s">
        <v>41</v>
      </c>
      <c r="B34" s="93"/>
      <c r="C34" s="93"/>
      <c r="D34" s="93"/>
      <c r="E34" s="93"/>
      <c r="F34" s="93"/>
      <c r="G34" s="93"/>
    </row>
    <row r="36" spans="1:9" x14ac:dyDescent="0.25">
      <c r="A36" s="93" t="s">
        <v>42</v>
      </c>
      <c r="B36" s="93"/>
      <c r="C36" s="93"/>
      <c r="D36" s="93"/>
      <c r="E36" s="93"/>
      <c r="F36" s="93"/>
      <c r="G36" s="93"/>
    </row>
    <row r="38" spans="1:9" x14ac:dyDescent="0.25">
      <c r="A38" s="93" t="s">
        <v>57</v>
      </c>
      <c r="B38" s="93"/>
      <c r="C38" s="93"/>
      <c r="D38" s="93"/>
      <c r="E38" s="93"/>
      <c r="F38" s="93"/>
      <c r="G38" s="93"/>
    </row>
    <row r="40" spans="1:9" x14ac:dyDescent="0.25">
      <c r="A40" s="99" t="s">
        <v>2</v>
      </c>
      <c r="B40" s="99"/>
      <c r="C40" s="99"/>
      <c r="D40" s="99"/>
      <c r="E40" s="99"/>
      <c r="F40" s="99"/>
      <c r="G40" s="99"/>
      <c r="H40" s="10"/>
      <c r="I40" s="10"/>
    </row>
    <row r="41" spans="1:9" ht="42.6" customHeight="1" x14ac:dyDescent="0.25">
      <c r="A41" s="100" t="s">
        <v>3</v>
      </c>
      <c r="B41" s="100"/>
      <c r="C41" s="100"/>
      <c r="D41" s="100"/>
      <c r="E41" s="100"/>
      <c r="F41" s="100"/>
      <c r="G41" s="100"/>
      <c r="H41" s="11"/>
      <c r="I41" s="11"/>
    </row>
    <row r="42" spans="1:9" x14ac:dyDescent="0.25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25">
      <c r="A43" s="99" t="s">
        <v>4</v>
      </c>
      <c r="B43" s="99"/>
      <c r="C43" s="99"/>
      <c r="D43" s="99"/>
      <c r="E43" s="99"/>
      <c r="F43" s="99"/>
      <c r="G43" s="99"/>
      <c r="H43" s="10"/>
      <c r="I43" s="10"/>
    </row>
    <row r="44" spans="1:9" ht="14.45" customHeight="1" x14ac:dyDescent="0.25">
      <c r="A44" s="100" t="s">
        <v>5</v>
      </c>
      <c r="B44" s="100"/>
      <c r="C44" s="100"/>
      <c r="D44" s="100"/>
      <c r="E44" s="100"/>
      <c r="F44" s="100"/>
      <c r="G44" s="100"/>
      <c r="H44" s="11"/>
      <c r="I44" s="11"/>
    </row>
    <row r="45" spans="1:9" x14ac:dyDescent="0.25">
      <c r="A45" s="12"/>
      <c r="B45" s="12"/>
      <c r="C45" s="12"/>
      <c r="D45" s="12"/>
      <c r="E45" s="12"/>
      <c r="F45" s="12"/>
      <c r="G45" s="12"/>
      <c r="H45" s="12"/>
      <c r="I45" s="12"/>
    </row>
    <row r="46" spans="1:9" x14ac:dyDescent="0.25">
      <c r="A46" s="99" t="s">
        <v>6</v>
      </c>
      <c r="B46" s="99"/>
      <c r="C46" s="99"/>
      <c r="D46" s="99"/>
      <c r="E46" s="99"/>
      <c r="F46" s="99"/>
      <c r="G46" s="99"/>
      <c r="H46" s="10"/>
      <c r="I46" s="10"/>
    </row>
    <row r="47" spans="1:9" ht="46.15" customHeight="1" x14ac:dyDescent="0.25">
      <c r="A47" s="100" t="s">
        <v>55</v>
      </c>
      <c r="B47" s="100"/>
      <c r="C47" s="100"/>
      <c r="D47" s="100"/>
      <c r="E47" s="100"/>
      <c r="F47" s="100"/>
      <c r="G47" s="100"/>
      <c r="H47" s="11"/>
      <c r="I47" s="11"/>
    </row>
    <row r="48" spans="1:9" x14ac:dyDescent="0.25">
      <c r="A48" s="12"/>
      <c r="B48" s="12"/>
      <c r="C48" s="12"/>
      <c r="D48" s="12"/>
      <c r="E48" s="12"/>
      <c r="F48" s="12"/>
      <c r="G48" s="12"/>
      <c r="H48" s="12"/>
      <c r="I48" s="12"/>
    </row>
    <row r="49" spans="1:9" x14ac:dyDescent="0.25">
      <c r="A49" s="99" t="s">
        <v>7</v>
      </c>
      <c r="B49" s="99"/>
      <c r="C49" s="99"/>
      <c r="D49" s="99"/>
      <c r="E49" s="99"/>
      <c r="F49" s="99"/>
      <c r="G49" s="99"/>
      <c r="H49" s="10"/>
      <c r="I49" s="10"/>
    </row>
    <row r="50" spans="1:9" ht="225.6" customHeight="1" x14ac:dyDescent="0.25">
      <c r="A50" s="102" t="s">
        <v>60</v>
      </c>
      <c r="B50" s="102"/>
      <c r="C50" s="102"/>
      <c r="D50" s="102"/>
      <c r="E50" s="102"/>
      <c r="F50" s="102"/>
      <c r="G50" s="102"/>
      <c r="H50" s="11"/>
      <c r="I50" s="11"/>
    </row>
    <row r="51" spans="1:9" x14ac:dyDescent="0.25">
      <c r="A51" s="12"/>
      <c r="B51" s="12"/>
      <c r="C51" s="12"/>
      <c r="D51" s="12"/>
      <c r="E51" s="12"/>
      <c r="F51" s="12"/>
      <c r="G51" s="12"/>
      <c r="H51" s="12"/>
      <c r="I51" s="12"/>
    </row>
    <row r="52" spans="1:9" x14ac:dyDescent="0.25">
      <c r="A52" s="99" t="s">
        <v>8</v>
      </c>
      <c r="B52" s="99"/>
      <c r="C52" s="99"/>
      <c r="D52" s="99"/>
      <c r="E52" s="99"/>
      <c r="F52" s="99"/>
      <c r="G52" s="99"/>
      <c r="H52" s="10"/>
      <c r="I52" s="10"/>
    </row>
    <row r="53" spans="1:9" ht="14.45" customHeight="1" x14ac:dyDescent="0.25">
      <c r="A53" s="100" t="s">
        <v>9</v>
      </c>
      <c r="B53" s="100"/>
      <c r="C53" s="100"/>
      <c r="D53" s="100"/>
      <c r="E53" s="100"/>
      <c r="F53" s="100"/>
      <c r="G53" s="100"/>
      <c r="H53" s="13"/>
      <c r="I53" s="13"/>
    </row>
    <row r="54" spans="1:9" x14ac:dyDescent="0.2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4.45" customHeight="1" x14ac:dyDescent="0.25">
      <c r="A55" s="103" t="s">
        <v>0</v>
      </c>
      <c r="B55" s="103"/>
      <c r="C55" s="103"/>
      <c r="D55" s="103"/>
      <c r="E55" s="103"/>
      <c r="F55" s="103"/>
      <c r="G55" s="103"/>
      <c r="H55" s="13"/>
      <c r="I55" s="13"/>
    </row>
    <row r="59" spans="1:9" x14ac:dyDescent="0.25">
      <c r="A59" s="104" t="s">
        <v>166</v>
      </c>
      <c r="B59" s="104"/>
      <c r="C59" s="104"/>
      <c r="D59" s="104"/>
      <c r="E59" s="104"/>
      <c r="F59" s="104"/>
      <c r="G59" s="104"/>
    </row>
    <row r="60" spans="1:9" x14ac:dyDescent="0.25">
      <c r="A60" s="9"/>
      <c r="B60" s="9"/>
      <c r="C60" s="9"/>
      <c r="D60" s="9"/>
      <c r="E60" s="9"/>
      <c r="F60" s="9"/>
      <c r="G60" s="9"/>
    </row>
    <row r="61" spans="1:9" x14ac:dyDescent="0.25">
      <c r="A61" s="9"/>
      <c r="B61" s="9"/>
      <c r="C61" s="9"/>
      <c r="D61" s="9"/>
      <c r="E61" s="9"/>
      <c r="F61" s="9"/>
      <c r="G61" s="9"/>
    </row>
    <row r="62" spans="1:9" x14ac:dyDescent="0.25">
      <c r="A62" s="9"/>
      <c r="B62" s="9"/>
      <c r="C62" s="9"/>
      <c r="D62" s="9"/>
      <c r="E62" s="9"/>
      <c r="F62" s="9"/>
      <c r="G62" s="9"/>
    </row>
    <row r="63" spans="1:9" x14ac:dyDescent="0.25">
      <c r="A63" s="9"/>
      <c r="B63" s="9"/>
      <c r="C63" s="9"/>
      <c r="D63" s="9"/>
      <c r="E63" s="9"/>
      <c r="F63" s="9"/>
      <c r="G63" s="9"/>
    </row>
    <row r="64" spans="1:9" x14ac:dyDescent="0.25">
      <c r="A64" s="9"/>
      <c r="B64" s="9"/>
      <c r="C64" s="9"/>
      <c r="D64" s="9"/>
      <c r="E64" s="9"/>
      <c r="F64" s="9"/>
      <c r="G64" s="9"/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9"/>
      <c r="B66" s="9"/>
      <c r="C66" s="9"/>
      <c r="D66" s="9"/>
      <c r="E66" s="9"/>
      <c r="F66" s="9"/>
      <c r="G66" s="9"/>
    </row>
    <row r="67" spans="1:7" x14ac:dyDescent="0.25">
      <c r="A67" s="94" t="s">
        <v>47</v>
      </c>
      <c r="B67" s="94"/>
      <c r="C67" s="94"/>
      <c r="D67" s="94"/>
      <c r="E67" s="94"/>
      <c r="F67" s="94"/>
      <c r="G67" s="94"/>
    </row>
    <row r="68" spans="1:7" x14ac:dyDescent="0.25">
      <c r="A68" s="101" t="s">
        <v>48</v>
      </c>
      <c r="B68" s="101"/>
      <c r="C68" s="101"/>
      <c r="D68" s="101"/>
      <c r="E68" s="101"/>
      <c r="F68" s="101"/>
      <c r="G68" s="101"/>
    </row>
    <row r="69" spans="1:7" x14ac:dyDescent="0.25">
      <c r="A69" s="101" t="s">
        <v>167</v>
      </c>
      <c r="B69" s="101"/>
      <c r="C69" s="101"/>
      <c r="D69" s="101"/>
      <c r="E69" s="101"/>
      <c r="F69" s="101"/>
      <c r="G69" s="101"/>
    </row>
    <row r="70" spans="1:7" x14ac:dyDescent="0.25">
      <c r="A70" s="101" t="s">
        <v>169</v>
      </c>
      <c r="B70" s="101"/>
      <c r="C70" s="101"/>
      <c r="D70" s="101"/>
      <c r="E70" s="101"/>
      <c r="F70" s="101"/>
      <c r="G70" s="101"/>
    </row>
    <row r="71" spans="1:7" x14ac:dyDescent="0.25">
      <c r="A71" s="101" t="s">
        <v>168</v>
      </c>
      <c r="B71" s="101"/>
      <c r="C71" s="101"/>
      <c r="D71" s="101"/>
      <c r="E71" s="101"/>
      <c r="F71" s="101"/>
      <c r="G71" s="101"/>
    </row>
  </sheetData>
  <mergeCells count="40">
    <mergeCell ref="A68:G68"/>
    <mergeCell ref="A69:G69"/>
    <mergeCell ref="A70:G70"/>
    <mergeCell ref="A71:G71"/>
    <mergeCell ref="A50:G50"/>
    <mergeCell ref="A52:G52"/>
    <mergeCell ref="A53:G53"/>
    <mergeCell ref="A55:G55"/>
    <mergeCell ref="A59:G59"/>
    <mergeCell ref="A67:G67"/>
    <mergeCell ref="A49:G49"/>
    <mergeCell ref="A30:G30"/>
    <mergeCell ref="A32:G32"/>
    <mergeCell ref="A34:G34"/>
    <mergeCell ref="A36:G36"/>
    <mergeCell ref="A38:G38"/>
    <mergeCell ref="A40:G40"/>
    <mergeCell ref="A41:G41"/>
    <mergeCell ref="A43:G43"/>
    <mergeCell ref="A44:G44"/>
    <mergeCell ref="A46:G46"/>
    <mergeCell ref="A47:G47"/>
    <mergeCell ref="A27:E27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0:G20"/>
    <mergeCell ref="A7:G7"/>
    <mergeCell ref="A1:G1"/>
    <mergeCell ref="A2:G2"/>
    <mergeCell ref="A4:G4"/>
    <mergeCell ref="A5:G5"/>
    <mergeCell ref="A6:G6"/>
  </mergeCells>
  <printOptions horizontalCentered="1"/>
  <pageMargins left="0.70866141732283472" right="0.51181102362204722" top="1.3779527559055118" bottom="1.1811023622047245" header="0.31496062992125984" footer="0.31496062992125984"/>
  <pageSetup paperSize="9" scale="79" orientation="portrait" r:id="rId1"/>
  <headerFooter>
    <oddHeader>&amp;L&amp;G</oddHeader>
    <oddFooter>&amp;L&amp;G</oddFooter>
  </headerFooter>
  <rowBreaks count="1" manualBreakCount="1">
    <brk id="36" max="6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showGridLines="0" view="pageBreakPreview" topLeftCell="A58" zoomScale="110" zoomScaleNormal="80" zoomScaleSheetLayoutView="110" workbookViewId="0">
      <selection activeCell="A6" sqref="A6:G6"/>
    </sheetView>
  </sheetViews>
  <sheetFormatPr defaultColWidth="9" defaultRowHeight="15" x14ac:dyDescent="0.25"/>
  <cols>
    <col min="1" max="1" width="6.7109375" style="16" customWidth="1"/>
    <col min="2" max="2" width="15.42578125" style="16" customWidth="1"/>
    <col min="3" max="3" width="42.7109375" style="16" customWidth="1"/>
    <col min="4" max="4" width="15.28515625" style="16" customWidth="1"/>
    <col min="5" max="5" width="15.140625" style="16" customWidth="1"/>
    <col min="6" max="6" width="21.28515625" style="16" customWidth="1"/>
    <col min="7" max="7" width="20" style="16" customWidth="1"/>
    <col min="8" max="8" width="13.140625" style="16" customWidth="1"/>
    <col min="9" max="16384" width="9" style="55"/>
  </cols>
  <sheetData>
    <row r="1" spans="1:9" x14ac:dyDescent="0.25">
      <c r="A1" s="126" t="s">
        <v>61</v>
      </c>
      <c r="B1" s="126"/>
      <c r="C1" s="126"/>
      <c r="D1" s="126"/>
      <c r="E1" s="126"/>
      <c r="F1" s="126"/>
    </row>
    <row r="2" spans="1:9" x14ac:dyDescent="0.25">
      <c r="A2" s="126" t="s">
        <v>62</v>
      </c>
      <c r="B2" s="126"/>
      <c r="C2" s="126"/>
      <c r="D2" s="126"/>
      <c r="E2" s="126"/>
      <c r="F2" s="126"/>
    </row>
    <row r="3" spans="1:9" x14ac:dyDescent="0.25">
      <c r="A3" s="126"/>
      <c r="B3" s="126"/>
      <c r="C3" s="126"/>
      <c r="D3" s="126"/>
      <c r="E3" s="126"/>
      <c r="F3" s="126"/>
    </row>
    <row r="4" spans="1:9" x14ac:dyDescent="0.25">
      <c r="A4" s="126"/>
      <c r="B4" s="126"/>
      <c r="C4" s="126"/>
      <c r="D4" s="126"/>
      <c r="E4" s="126"/>
      <c r="F4" s="126"/>
    </row>
    <row r="5" spans="1:9" x14ac:dyDescent="0.25">
      <c r="A5" s="126" t="s">
        <v>67</v>
      </c>
      <c r="B5" s="126"/>
      <c r="C5" s="126"/>
      <c r="D5" s="126"/>
      <c r="E5" s="126"/>
      <c r="F5" s="126"/>
      <c r="G5" s="17" t="s">
        <v>27</v>
      </c>
    </row>
    <row r="6" spans="1:9" x14ac:dyDescent="0.25">
      <c r="A6" s="126"/>
      <c r="B6" s="126"/>
      <c r="C6" s="126"/>
      <c r="D6" s="126"/>
      <c r="E6" s="126"/>
      <c r="F6" s="126"/>
      <c r="G6" s="17">
        <v>1</v>
      </c>
    </row>
    <row r="7" spans="1:9" x14ac:dyDescent="0.25">
      <c r="A7" s="116" t="s">
        <v>163</v>
      </c>
      <c r="B7" s="116"/>
      <c r="C7" s="116"/>
      <c r="D7" s="116"/>
      <c r="E7" s="116"/>
      <c r="F7" s="116"/>
    </row>
    <row r="8" spans="1:9" x14ac:dyDescent="0.25">
      <c r="A8" s="15"/>
      <c r="B8" s="15"/>
      <c r="C8" s="15"/>
      <c r="D8" s="15"/>
      <c r="E8" s="15"/>
      <c r="F8" s="15"/>
    </row>
    <row r="9" spans="1:9" x14ac:dyDescent="0.25">
      <c r="A9" s="18" t="s">
        <v>68</v>
      </c>
      <c r="B9" s="19"/>
      <c r="C9" s="19"/>
      <c r="D9" s="19"/>
      <c r="E9" s="19"/>
      <c r="F9" s="20"/>
    </row>
    <row r="10" spans="1:9" x14ac:dyDescent="0.25">
      <c r="A10" s="21" t="s">
        <v>69</v>
      </c>
      <c r="B10" s="22"/>
      <c r="C10" s="23"/>
      <c r="D10" s="21" t="s">
        <v>70</v>
      </c>
      <c r="E10" s="22"/>
      <c r="F10" s="23"/>
    </row>
    <row r="11" spans="1:9" x14ac:dyDescent="0.25">
      <c r="A11" s="24"/>
      <c r="B11" s="18"/>
      <c r="C11" s="25"/>
      <c r="D11" s="108" t="s">
        <v>34</v>
      </c>
      <c r="E11" s="109"/>
      <c r="F11" s="110"/>
    </row>
    <row r="12" spans="1:9" x14ac:dyDescent="0.25">
      <c r="A12" s="26" t="s">
        <v>27</v>
      </c>
      <c r="B12" s="117" t="s">
        <v>10</v>
      </c>
      <c r="C12" s="118"/>
      <c r="D12" s="119"/>
      <c r="E12" s="30" t="s">
        <v>71</v>
      </c>
      <c r="F12" s="26" t="s">
        <v>72</v>
      </c>
    </row>
    <row r="13" spans="1:9" x14ac:dyDescent="0.25">
      <c r="A13" s="31" t="s">
        <v>73</v>
      </c>
      <c r="B13" s="32" t="s">
        <v>74</v>
      </c>
      <c r="C13" s="33"/>
      <c r="D13" s="34"/>
      <c r="E13" s="31"/>
      <c r="F13" s="35">
        <v>1526.91</v>
      </c>
    </row>
    <row r="14" spans="1:9" x14ac:dyDescent="0.25">
      <c r="A14" s="31" t="s">
        <v>75</v>
      </c>
      <c r="B14" s="32" t="s">
        <v>76</v>
      </c>
      <c r="C14" s="33"/>
      <c r="D14" s="34"/>
      <c r="E14" s="36">
        <v>0</v>
      </c>
      <c r="F14" s="35">
        <f>$F$13*E14</f>
        <v>0</v>
      </c>
    </row>
    <row r="15" spans="1:9" x14ac:dyDescent="0.25">
      <c r="A15" s="31" t="s">
        <v>77</v>
      </c>
      <c r="B15" s="32" t="s">
        <v>11</v>
      </c>
      <c r="C15" s="33"/>
      <c r="D15" s="34"/>
      <c r="E15" s="36">
        <v>7.0000000000000007E-2</v>
      </c>
      <c r="F15" s="35">
        <f>F13*E15</f>
        <v>106.88</v>
      </c>
    </row>
    <row r="16" spans="1:9" s="16" customFormat="1" x14ac:dyDescent="0.25">
      <c r="A16" s="31" t="s">
        <v>78</v>
      </c>
      <c r="B16" s="32" t="s">
        <v>12</v>
      </c>
      <c r="C16" s="33"/>
      <c r="D16" s="34"/>
      <c r="E16" s="36">
        <v>0</v>
      </c>
      <c r="F16" s="35">
        <v>0</v>
      </c>
      <c r="I16" s="55"/>
    </row>
    <row r="17" spans="1:9" s="16" customFormat="1" x14ac:dyDescent="0.25">
      <c r="A17" s="21" t="s">
        <v>79</v>
      </c>
      <c r="B17" s="22"/>
      <c r="C17" s="37"/>
      <c r="D17" s="37"/>
      <c r="E17" s="38"/>
      <c r="F17" s="39">
        <f>SUM(F13:F16)</f>
        <v>1633.79</v>
      </c>
      <c r="G17" s="40">
        <f>F17-F15</f>
        <v>1526.91</v>
      </c>
      <c r="I17" s="55"/>
    </row>
    <row r="18" spans="1:9" s="16" customFormat="1" x14ac:dyDescent="0.25">
      <c r="A18" s="41" t="s">
        <v>80</v>
      </c>
      <c r="B18" s="19"/>
      <c r="C18" s="42" t="str">
        <f>[1]!Vextenso(F17)</f>
        <v>um mil, seiscentos e trinta e três reais e setenta e nove centavos</v>
      </c>
      <c r="D18" s="19"/>
      <c r="E18" s="43"/>
      <c r="F18" s="44"/>
      <c r="I18" s="55"/>
    </row>
    <row r="20" spans="1:9" s="16" customFormat="1" x14ac:dyDescent="0.25">
      <c r="A20" s="120" t="s">
        <v>81</v>
      </c>
      <c r="B20" s="121"/>
      <c r="C20" s="121"/>
      <c r="D20" s="121"/>
      <c r="E20" s="121"/>
      <c r="F20" s="122"/>
      <c r="I20" s="55"/>
    </row>
    <row r="21" spans="1:9" s="16" customFormat="1" x14ac:dyDescent="0.25">
      <c r="A21" s="45" t="s">
        <v>82</v>
      </c>
      <c r="B21" s="46"/>
      <c r="C21" s="46"/>
      <c r="D21" s="46"/>
      <c r="E21" s="47"/>
      <c r="F21" s="47"/>
      <c r="I21" s="55"/>
    </row>
    <row r="22" spans="1:9" s="16" customFormat="1" x14ac:dyDescent="0.25">
      <c r="A22" s="26" t="s">
        <v>27</v>
      </c>
      <c r="B22" s="114" t="s">
        <v>83</v>
      </c>
      <c r="C22" s="114"/>
      <c r="D22" s="114"/>
      <c r="E22" s="26" t="s">
        <v>71</v>
      </c>
      <c r="F22" s="29" t="s">
        <v>72</v>
      </c>
      <c r="I22" s="55"/>
    </row>
    <row r="23" spans="1:9" s="16" customFormat="1" x14ac:dyDescent="0.25">
      <c r="A23" s="31" t="s">
        <v>64</v>
      </c>
      <c r="B23" s="32" t="s">
        <v>84</v>
      </c>
      <c r="C23" s="33"/>
      <c r="D23" s="34"/>
      <c r="E23" s="48">
        <v>0.2</v>
      </c>
      <c r="F23" s="49">
        <f>$G$17*E23</f>
        <v>305.38</v>
      </c>
      <c r="I23" s="55"/>
    </row>
    <row r="24" spans="1:9" s="16" customFormat="1" x14ac:dyDescent="0.25">
      <c r="A24" s="31" t="s">
        <v>65</v>
      </c>
      <c r="B24" s="32" t="s">
        <v>14</v>
      </c>
      <c r="C24" s="33"/>
      <c r="D24" s="34"/>
      <c r="E24" s="48">
        <v>1.4999999999999999E-2</v>
      </c>
      <c r="F24" s="49">
        <f t="shared" ref="F24:F30" si="0">$G$17*E24</f>
        <v>22.9</v>
      </c>
      <c r="I24" s="55"/>
    </row>
    <row r="25" spans="1:9" s="16" customFormat="1" x14ac:dyDescent="0.25">
      <c r="A25" s="31" t="s">
        <v>66</v>
      </c>
      <c r="B25" s="32" t="s">
        <v>15</v>
      </c>
      <c r="C25" s="33"/>
      <c r="D25" s="34"/>
      <c r="E25" s="48">
        <v>0.01</v>
      </c>
      <c r="F25" s="49">
        <f t="shared" si="0"/>
        <v>15.27</v>
      </c>
      <c r="I25" s="55"/>
    </row>
    <row r="26" spans="1:9" s="16" customFormat="1" x14ac:dyDescent="0.25">
      <c r="A26" s="31" t="s">
        <v>85</v>
      </c>
      <c r="B26" s="32" t="s">
        <v>16</v>
      </c>
      <c r="C26" s="33"/>
      <c r="D26" s="34"/>
      <c r="E26" s="48">
        <v>2E-3</v>
      </c>
      <c r="F26" s="49">
        <f t="shared" si="0"/>
        <v>3.05</v>
      </c>
      <c r="I26" s="55"/>
    </row>
    <row r="27" spans="1:9" s="16" customFormat="1" x14ac:dyDescent="0.25">
      <c r="A27" s="31" t="s">
        <v>86</v>
      </c>
      <c r="B27" s="32" t="s">
        <v>87</v>
      </c>
      <c r="C27" s="33"/>
      <c r="D27" s="34"/>
      <c r="E27" s="48">
        <v>2.5000000000000001E-2</v>
      </c>
      <c r="F27" s="49">
        <f t="shared" si="0"/>
        <v>38.17</v>
      </c>
      <c r="I27" s="55"/>
    </row>
    <row r="28" spans="1:9" s="16" customFormat="1" x14ac:dyDescent="0.25">
      <c r="A28" s="31" t="s">
        <v>88</v>
      </c>
      <c r="B28" s="32" t="s">
        <v>17</v>
      </c>
      <c r="C28" s="33"/>
      <c r="D28" s="34"/>
      <c r="E28" s="48">
        <v>0.08</v>
      </c>
      <c r="F28" s="49">
        <f t="shared" si="0"/>
        <v>122.15</v>
      </c>
      <c r="I28" s="55"/>
    </row>
    <row r="29" spans="1:9" s="16" customFormat="1" x14ac:dyDescent="0.25">
      <c r="A29" s="31" t="s">
        <v>89</v>
      </c>
      <c r="B29" s="32" t="s">
        <v>164</v>
      </c>
      <c r="C29" s="33"/>
      <c r="D29" s="34"/>
      <c r="E29" s="50">
        <f>3%*1.4526</f>
        <v>4.36E-2</v>
      </c>
      <c r="F29" s="49">
        <f t="shared" si="0"/>
        <v>66.569999999999993</v>
      </c>
      <c r="I29" s="55"/>
    </row>
    <row r="30" spans="1:9" s="16" customFormat="1" x14ac:dyDescent="0.25">
      <c r="A30" s="31" t="s">
        <v>90</v>
      </c>
      <c r="B30" s="32" t="s">
        <v>18</v>
      </c>
      <c r="C30" s="33"/>
      <c r="D30" s="34"/>
      <c r="E30" s="48">
        <v>6.0000000000000001E-3</v>
      </c>
      <c r="F30" s="49">
        <f t="shared" si="0"/>
        <v>9.16</v>
      </c>
      <c r="I30" s="55"/>
    </row>
    <row r="31" spans="1:9" s="16" customFormat="1" x14ac:dyDescent="0.25">
      <c r="A31" s="45" t="s">
        <v>91</v>
      </c>
      <c r="B31" s="46"/>
      <c r="C31" s="46"/>
      <c r="D31" s="46"/>
      <c r="E31" s="28"/>
      <c r="F31" s="47"/>
      <c r="I31" s="55"/>
    </row>
    <row r="32" spans="1:9" s="16" customFormat="1" x14ac:dyDescent="0.25">
      <c r="A32" s="31" t="s">
        <v>92</v>
      </c>
      <c r="B32" s="32" t="s">
        <v>93</v>
      </c>
      <c r="C32" s="33"/>
      <c r="D32" s="34"/>
      <c r="E32" s="48">
        <f>1/12+1/3/12</f>
        <v>0.1111</v>
      </c>
      <c r="F32" s="49">
        <f>$G$17*E32</f>
        <v>169.64</v>
      </c>
      <c r="I32" s="55"/>
    </row>
    <row r="33" spans="1:9" s="16" customFormat="1" x14ac:dyDescent="0.25">
      <c r="A33" s="31" t="s">
        <v>94</v>
      </c>
      <c r="B33" s="32" t="s">
        <v>95</v>
      </c>
      <c r="C33" s="33"/>
      <c r="D33" s="34"/>
      <c r="E33" s="48">
        <f>0.13/365</f>
        <v>4.0000000000000002E-4</v>
      </c>
      <c r="F33" s="49">
        <f t="shared" ref="F33:F37" si="1">$G$17*E33</f>
        <v>0.61</v>
      </c>
      <c r="I33" s="55"/>
    </row>
    <row r="34" spans="1:9" s="16" customFormat="1" x14ac:dyDescent="0.25">
      <c r="A34" s="31" t="s">
        <v>96</v>
      </c>
      <c r="B34" s="32" t="s">
        <v>97</v>
      </c>
      <c r="C34" s="33"/>
      <c r="D34" s="34"/>
      <c r="E34" s="48">
        <f>((0.01399*(4/12)/12)+(5/30/12*0.01399))</f>
        <v>5.9999999999999995E-4</v>
      </c>
      <c r="F34" s="49">
        <f t="shared" si="1"/>
        <v>0.92</v>
      </c>
      <c r="I34" s="55"/>
    </row>
    <row r="35" spans="1:9" s="16" customFormat="1" x14ac:dyDescent="0.25">
      <c r="A35" s="31" t="s">
        <v>98</v>
      </c>
      <c r="B35" s="32" t="s">
        <v>99</v>
      </c>
      <c r="C35" s="33"/>
      <c r="D35" s="34"/>
      <c r="E35" s="48">
        <f>0.13/365</f>
        <v>4.0000000000000002E-4</v>
      </c>
      <c r="F35" s="49">
        <f t="shared" si="1"/>
        <v>0.61</v>
      </c>
      <c r="I35" s="55"/>
    </row>
    <row r="36" spans="1:9" s="16" customFormat="1" x14ac:dyDescent="0.25">
      <c r="A36" s="31" t="s">
        <v>100</v>
      </c>
      <c r="B36" s="32" t="s">
        <v>101</v>
      </c>
      <c r="C36" s="33"/>
      <c r="D36" s="34"/>
      <c r="E36" s="48">
        <v>5.4000000000000003E-3</v>
      </c>
      <c r="F36" s="49">
        <f t="shared" si="1"/>
        <v>8.25</v>
      </c>
      <c r="I36" s="55"/>
    </row>
    <row r="37" spans="1:9" s="16" customFormat="1" x14ac:dyDescent="0.25">
      <c r="A37" s="31" t="s">
        <v>102</v>
      </c>
      <c r="B37" s="32" t="s">
        <v>21</v>
      </c>
      <c r="C37" s="33"/>
      <c r="D37" s="34"/>
      <c r="E37" s="48">
        <f>1/12</f>
        <v>8.3299999999999999E-2</v>
      </c>
      <c r="F37" s="49">
        <f t="shared" si="1"/>
        <v>127.19</v>
      </c>
      <c r="I37" s="55"/>
    </row>
    <row r="38" spans="1:9" s="16" customFormat="1" x14ac:dyDescent="0.25">
      <c r="A38" s="45" t="s">
        <v>103</v>
      </c>
      <c r="B38" s="33"/>
      <c r="C38" s="33"/>
      <c r="D38" s="33"/>
      <c r="E38" s="51"/>
      <c r="F38" s="34"/>
      <c r="I38" s="55"/>
    </row>
    <row r="39" spans="1:9" s="16" customFormat="1" x14ac:dyDescent="0.25">
      <c r="A39" s="31" t="s">
        <v>104</v>
      </c>
      <c r="B39" s="32" t="s">
        <v>22</v>
      </c>
      <c r="C39" s="33"/>
      <c r="D39" s="34"/>
      <c r="E39" s="48">
        <v>4.1999999999999997E-3</v>
      </c>
      <c r="F39" s="49">
        <f>$G$17*E39</f>
        <v>6.41</v>
      </c>
      <c r="I39" s="55"/>
    </row>
    <row r="40" spans="1:9" s="16" customFormat="1" x14ac:dyDescent="0.25">
      <c r="A40" s="31" t="s">
        <v>105</v>
      </c>
      <c r="B40" s="32" t="s">
        <v>106</v>
      </c>
      <c r="C40" s="33"/>
      <c r="D40" s="34"/>
      <c r="E40" s="48">
        <v>6.9999999999999999E-4</v>
      </c>
      <c r="F40" s="49">
        <f t="shared" ref="F40:F41" si="2">$G$17*E40</f>
        <v>1.07</v>
      </c>
      <c r="I40" s="55"/>
    </row>
    <row r="41" spans="1:9" s="16" customFormat="1" x14ac:dyDescent="0.25">
      <c r="A41" s="31" t="s">
        <v>107</v>
      </c>
      <c r="B41" s="32" t="s">
        <v>108</v>
      </c>
      <c r="C41" s="33"/>
      <c r="D41" s="34"/>
      <c r="E41" s="48">
        <f>E28*0.4</f>
        <v>3.2000000000000001E-2</v>
      </c>
      <c r="F41" s="49">
        <f t="shared" si="2"/>
        <v>48.86</v>
      </c>
      <c r="I41" s="55"/>
    </row>
    <row r="42" spans="1:9" s="16" customFormat="1" x14ac:dyDescent="0.25">
      <c r="A42" s="45" t="s">
        <v>109</v>
      </c>
      <c r="B42" s="33"/>
      <c r="C42" s="33"/>
      <c r="D42" s="33"/>
      <c r="E42" s="51"/>
      <c r="F42" s="34"/>
      <c r="I42" s="55"/>
    </row>
    <row r="43" spans="1:9" s="16" customFormat="1" x14ac:dyDescent="0.25">
      <c r="A43" s="31" t="s">
        <v>110</v>
      </c>
      <c r="B43" s="32" t="s">
        <v>111</v>
      </c>
      <c r="C43" s="33"/>
      <c r="D43" s="34"/>
      <c r="E43" s="48">
        <f>ROUND((SUM(E23:E30))*(SUM(E32:E37)),4)</f>
        <v>7.6799999999999993E-2</v>
      </c>
      <c r="F43" s="49">
        <f>G17*E43</f>
        <v>117.27</v>
      </c>
      <c r="I43" s="55"/>
    </row>
    <row r="44" spans="1:9" s="16" customFormat="1" x14ac:dyDescent="0.25">
      <c r="A44" s="45" t="s">
        <v>112</v>
      </c>
      <c r="B44" s="46"/>
      <c r="C44" s="46"/>
      <c r="D44" s="34"/>
      <c r="E44" s="52">
        <f>SUM(E23:E43)</f>
        <v>0.69650000000000001</v>
      </c>
      <c r="F44" s="53">
        <f>SUM(F23:F43)</f>
        <v>1063.48</v>
      </c>
      <c r="I44" s="55"/>
    </row>
    <row r="45" spans="1:9" x14ac:dyDescent="0.25">
      <c r="A45" s="21" t="s">
        <v>113</v>
      </c>
      <c r="B45" s="22"/>
      <c r="C45" s="22"/>
      <c r="D45" s="22"/>
      <c r="E45" s="23"/>
      <c r="F45" s="54">
        <f>+F44+F17</f>
        <v>2697.27</v>
      </c>
    </row>
    <row r="46" spans="1:9" x14ac:dyDescent="0.25">
      <c r="A46" s="41" t="s">
        <v>80</v>
      </c>
      <c r="B46" s="19"/>
      <c r="C46" s="42" t="str">
        <f>[1]!Vextenso(F45)</f>
        <v>dois mil, seiscentos e noventa e sete reais e vinte e sete centavos</v>
      </c>
      <c r="D46" s="19"/>
      <c r="E46" s="43"/>
      <c r="F46" s="44"/>
    </row>
    <row r="48" spans="1:9" x14ac:dyDescent="0.25">
      <c r="A48" s="56" t="s">
        <v>114</v>
      </c>
    </row>
    <row r="49" spans="1:9" x14ac:dyDescent="0.25">
      <c r="A49" s="21" t="s">
        <v>115</v>
      </c>
      <c r="B49" s="37"/>
      <c r="C49" s="38"/>
      <c r="D49" s="21" t="str">
        <f>+D10</f>
        <v>Categoria Profissional de:</v>
      </c>
      <c r="E49" s="37"/>
      <c r="F49" s="38"/>
    </row>
    <row r="50" spans="1:9" x14ac:dyDescent="0.25">
      <c r="A50" s="57"/>
      <c r="B50" s="19"/>
      <c r="C50" s="43"/>
      <c r="D50" s="108" t="str">
        <f>+D11</f>
        <v>Recepcionista</v>
      </c>
      <c r="E50" s="109"/>
      <c r="F50" s="110"/>
    </row>
    <row r="51" spans="1:9" ht="38.25" x14ac:dyDescent="0.25">
      <c r="A51" s="26" t="s">
        <v>27</v>
      </c>
      <c r="B51" s="114" t="s">
        <v>116</v>
      </c>
      <c r="C51" s="114"/>
      <c r="D51" s="114"/>
      <c r="E51" s="26" t="s">
        <v>72</v>
      </c>
      <c r="F51" s="58" t="s">
        <v>117</v>
      </c>
    </row>
    <row r="52" spans="1:9" ht="13.5" customHeight="1" x14ac:dyDescent="0.25">
      <c r="A52" s="59" t="s">
        <v>118</v>
      </c>
      <c r="B52" s="32" t="s">
        <v>119</v>
      </c>
      <c r="C52" s="33"/>
      <c r="D52" s="34"/>
      <c r="E52" s="35">
        <v>36</v>
      </c>
      <c r="F52" s="60">
        <f t="shared" ref="F52:F58" si="3">ROUND(E52/$F$17,4)</f>
        <v>2.1999999999999999E-2</v>
      </c>
    </row>
    <row r="53" spans="1:9" x14ac:dyDescent="0.25">
      <c r="A53" s="59" t="s">
        <v>120</v>
      </c>
      <c r="B53" s="32" t="s">
        <v>165</v>
      </c>
      <c r="C53" s="33"/>
      <c r="D53" s="34"/>
      <c r="E53" s="35">
        <v>10</v>
      </c>
      <c r="F53" s="60">
        <f t="shared" si="3"/>
        <v>6.1000000000000004E-3</v>
      </c>
      <c r="H53" s="61"/>
      <c r="I53" s="62"/>
    </row>
    <row r="54" spans="1:9" x14ac:dyDescent="0.25">
      <c r="A54" s="59" t="s">
        <v>121</v>
      </c>
      <c r="B54" s="32" t="s">
        <v>122</v>
      </c>
      <c r="C54" s="33"/>
      <c r="D54" s="34"/>
      <c r="E54" s="35">
        <v>1.44</v>
      </c>
      <c r="F54" s="60">
        <f t="shared" si="3"/>
        <v>8.9999999999999998E-4</v>
      </c>
      <c r="H54" s="61"/>
      <c r="I54" s="62"/>
    </row>
    <row r="55" spans="1:9" x14ac:dyDescent="0.25">
      <c r="A55" s="59" t="s">
        <v>123</v>
      </c>
      <c r="B55" s="32" t="s">
        <v>124</v>
      </c>
      <c r="C55" s="33"/>
      <c r="D55" s="34"/>
      <c r="E55" s="35">
        <v>0</v>
      </c>
      <c r="F55" s="60">
        <f t="shared" si="3"/>
        <v>0</v>
      </c>
      <c r="H55" s="61"/>
      <c r="I55" s="62"/>
    </row>
    <row r="56" spans="1:9" x14ac:dyDescent="0.25">
      <c r="A56" s="59" t="s">
        <v>125</v>
      </c>
      <c r="B56" s="32" t="s">
        <v>126</v>
      </c>
      <c r="C56" s="33"/>
      <c r="D56" s="34"/>
      <c r="E56" s="63">
        <f>F17*0.4%</f>
        <v>6.54</v>
      </c>
      <c r="F56" s="60">
        <f t="shared" si="3"/>
        <v>4.0000000000000001E-3</v>
      </c>
    </row>
    <row r="57" spans="1:9" x14ac:dyDescent="0.25">
      <c r="A57" s="59" t="s">
        <v>127</v>
      </c>
      <c r="B57" s="32" t="s">
        <v>128</v>
      </c>
      <c r="C57" s="33"/>
      <c r="D57" s="34"/>
      <c r="E57" s="35">
        <f>(F13*0.25%)</f>
        <v>3.82</v>
      </c>
      <c r="F57" s="60">
        <f t="shared" si="3"/>
        <v>2.3E-3</v>
      </c>
    </row>
    <row r="58" spans="1:9" x14ac:dyDescent="0.25">
      <c r="A58" s="59" t="s">
        <v>129</v>
      </c>
      <c r="B58" s="32" t="s">
        <v>130</v>
      </c>
      <c r="C58" s="33"/>
      <c r="D58" s="34"/>
      <c r="E58" s="35">
        <v>11</v>
      </c>
      <c r="F58" s="60">
        <f t="shared" si="3"/>
        <v>6.7000000000000002E-3</v>
      </c>
    </row>
    <row r="59" spans="1:9" x14ac:dyDescent="0.25">
      <c r="A59" s="21" t="s">
        <v>131</v>
      </c>
      <c r="B59" s="37"/>
      <c r="C59" s="37"/>
      <c r="D59" s="38"/>
      <c r="E59" s="39">
        <f>SUM(E52:E58)</f>
        <v>68.8</v>
      </c>
      <c r="F59" s="64">
        <f>SUM(F52:F58)</f>
        <v>4.2000000000000003E-2</v>
      </c>
    </row>
    <row r="60" spans="1:9" x14ac:dyDescent="0.25">
      <c r="A60" s="41" t="s">
        <v>80</v>
      </c>
      <c r="B60" s="19"/>
      <c r="C60" s="42" t="str">
        <f>[1]!Vextenso(E59)</f>
        <v>sessenta e oito reais e oitenta centavos</v>
      </c>
      <c r="D60" s="43"/>
      <c r="E60" s="44"/>
      <c r="F60" s="44"/>
    </row>
    <row r="61" spans="1:9" x14ac:dyDescent="0.25">
      <c r="A61" s="65"/>
      <c r="B61" s="37"/>
      <c r="C61" s="66"/>
      <c r="D61" s="37"/>
      <c r="E61" s="37"/>
      <c r="F61" s="37"/>
    </row>
    <row r="62" spans="1:9" x14ac:dyDescent="0.25">
      <c r="A62" s="67"/>
      <c r="B62" s="19"/>
      <c r="C62" s="42"/>
      <c r="D62" s="19"/>
      <c r="E62" s="19"/>
      <c r="F62" s="19"/>
    </row>
    <row r="63" spans="1:9" x14ac:dyDescent="0.25">
      <c r="A63" s="21" t="s">
        <v>132</v>
      </c>
      <c r="B63" s="37"/>
      <c r="C63" s="38"/>
      <c r="D63" s="21" t="str">
        <f>+D10</f>
        <v>Categoria Profissional de:</v>
      </c>
      <c r="E63" s="37"/>
      <c r="F63" s="38"/>
    </row>
    <row r="64" spans="1:9" x14ac:dyDescent="0.25">
      <c r="A64" s="57"/>
      <c r="B64" s="19"/>
      <c r="C64" s="43"/>
      <c r="D64" s="108" t="str">
        <f>+D11</f>
        <v>Recepcionista</v>
      </c>
      <c r="E64" s="109"/>
      <c r="F64" s="110"/>
    </row>
    <row r="65" spans="1:9" ht="38.25" x14ac:dyDescent="0.25">
      <c r="A65" s="26" t="s">
        <v>27</v>
      </c>
      <c r="B65" s="114" t="s">
        <v>116</v>
      </c>
      <c r="C65" s="114"/>
      <c r="D65" s="114"/>
      <c r="E65" s="26" t="s">
        <v>72</v>
      </c>
      <c r="F65" s="58" t="s">
        <v>117</v>
      </c>
    </row>
    <row r="66" spans="1:9" ht="25.5" customHeight="1" x14ac:dyDescent="0.25">
      <c r="A66" s="31" t="s">
        <v>13</v>
      </c>
      <c r="B66" s="123" t="s">
        <v>133</v>
      </c>
      <c r="C66" s="124"/>
      <c r="D66" s="125"/>
      <c r="E66" s="35">
        <f>G66*F66</f>
        <v>22.06</v>
      </c>
      <c r="F66" s="92">
        <v>6.8300000000000001E-3</v>
      </c>
      <c r="G66" s="68">
        <f>F45+E59+E88</f>
        <v>3229.33</v>
      </c>
      <c r="H66" s="69"/>
    </row>
    <row r="67" spans="1:9" x14ac:dyDescent="0.25">
      <c r="A67" s="31" t="s">
        <v>20</v>
      </c>
      <c r="B67" s="32" t="s">
        <v>23</v>
      </c>
      <c r="C67" s="33"/>
      <c r="D67" s="34"/>
      <c r="E67" s="70">
        <f>G67*F67</f>
        <v>16.260000000000002</v>
      </c>
      <c r="F67" s="92">
        <v>5.0000000000000001E-3</v>
      </c>
      <c r="G67" s="68">
        <f>G66+E66</f>
        <v>3251.39</v>
      </c>
      <c r="H67" s="71"/>
    </row>
    <row r="68" spans="1:9" x14ac:dyDescent="0.25">
      <c r="A68" s="21" t="s">
        <v>134</v>
      </c>
      <c r="B68" s="37"/>
      <c r="C68" s="37"/>
      <c r="D68" s="38"/>
      <c r="E68" s="39">
        <f>+E67+E66</f>
        <v>38.32</v>
      </c>
      <c r="F68" s="64">
        <f>+F67+F66</f>
        <v>1.18E-2</v>
      </c>
      <c r="G68" s="72"/>
    </row>
    <row r="69" spans="1:9" x14ac:dyDescent="0.25">
      <c r="A69" s="41" t="s">
        <v>80</v>
      </c>
      <c r="B69" s="19"/>
      <c r="C69" s="42" t="str">
        <f>[1]!Vextenso(E68)</f>
        <v>trinta e oito reais e trinta e dois centavos</v>
      </c>
      <c r="D69" s="43"/>
      <c r="E69" s="44"/>
      <c r="F69" s="44"/>
      <c r="G69" s="73"/>
    </row>
    <row r="71" spans="1:9" x14ac:dyDescent="0.25">
      <c r="A71" s="21" t="s">
        <v>135</v>
      </c>
      <c r="B71" s="22"/>
      <c r="C71" s="22"/>
      <c r="D71" s="22"/>
      <c r="E71" s="54">
        <f>+E68+E59</f>
        <v>107.12</v>
      </c>
      <c r="F71" s="64">
        <f>+F68+F59</f>
        <v>5.3800000000000001E-2</v>
      </c>
      <c r="G71" s="61"/>
      <c r="H71" s="74"/>
    </row>
    <row r="72" spans="1:9" x14ac:dyDescent="0.25">
      <c r="A72" s="41" t="s">
        <v>80</v>
      </c>
      <c r="B72" s="19"/>
      <c r="C72" s="42" t="str">
        <f>[1]!Vextenso(E71)</f>
        <v>cento e sete reais e doze centavos</v>
      </c>
      <c r="D72" s="19"/>
      <c r="E72" s="44"/>
      <c r="F72" s="44"/>
    </row>
    <row r="74" spans="1:9" x14ac:dyDescent="0.25">
      <c r="A74" s="18" t="s">
        <v>136</v>
      </c>
      <c r="B74" s="19"/>
      <c r="C74" s="19"/>
      <c r="D74" s="19"/>
      <c r="E74" s="19"/>
      <c r="F74" s="19"/>
    </row>
    <row r="75" spans="1:9" x14ac:dyDescent="0.25">
      <c r="A75" s="21" t="s">
        <v>137</v>
      </c>
      <c r="B75" s="22"/>
      <c r="C75" s="23"/>
      <c r="D75" s="21" t="str">
        <f>+D10</f>
        <v>Categoria Profissional de:</v>
      </c>
      <c r="E75" s="22"/>
      <c r="F75" s="23"/>
    </row>
    <row r="76" spans="1:9" x14ac:dyDescent="0.25">
      <c r="A76" s="24"/>
      <c r="B76" s="18"/>
      <c r="C76" s="25"/>
      <c r="D76" s="108" t="str">
        <f>+D11</f>
        <v>Recepcionista</v>
      </c>
      <c r="E76" s="109"/>
      <c r="F76" s="110"/>
    </row>
    <row r="77" spans="1:9" s="16" customFormat="1" ht="38.25" x14ac:dyDescent="0.25">
      <c r="A77" s="58" t="s">
        <v>27</v>
      </c>
      <c r="B77" s="111" t="s">
        <v>10</v>
      </c>
      <c r="C77" s="112"/>
      <c r="D77" s="113"/>
      <c r="E77" s="75" t="s">
        <v>72</v>
      </c>
      <c r="F77" s="58" t="s">
        <v>138</v>
      </c>
      <c r="I77" s="55"/>
    </row>
    <row r="78" spans="1:9" s="16" customFormat="1" x14ac:dyDescent="0.25">
      <c r="A78" s="31" t="s">
        <v>139</v>
      </c>
      <c r="B78" s="32" t="s">
        <v>140</v>
      </c>
      <c r="C78" s="33"/>
      <c r="D78" s="33"/>
      <c r="E78" s="76">
        <v>0</v>
      </c>
      <c r="F78" s="60">
        <v>0</v>
      </c>
      <c r="I78" s="55"/>
    </row>
    <row r="79" spans="1:9" s="16" customFormat="1" x14ac:dyDescent="0.25">
      <c r="A79" s="31" t="s">
        <v>141</v>
      </c>
      <c r="B79" s="32" t="s">
        <v>140</v>
      </c>
      <c r="C79" s="33"/>
      <c r="D79" s="33"/>
      <c r="E79" s="76">
        <v>0</v>
      </c>
      <c r="F79" s="60">
        <v>0</v>
      </c>
      <c r="I79" s="55"/>
    </row>
    <row r="80" spans="1:9" s="16" customFormat="1" x14ac:dyDescent="0.25">
      <c r="A80" s="21" t="s">
        <v>142</v>
      </c>
      <c r="B80" s="22"/>
      <c r="C80" s="37"/>
      <c r="D80" s="37"/>
      <c r="E80" s="77">
        <f>SUM(E78:E79)</f>
        <v>0</v>
      </c>
      <c r="F80" s="78">
        <f>SUM(F78:F79)</f>
        <v>0</v>
      </c>
      <c r="I80" s="55"/>
    </row>
    <row r="81" spans="1:9" s="16" customFormat="1" x14ac:dyDescent="0.25">
      <c r="A81" s="24" t="s">
        <v>80</v>
      </c>
      <c r="B81" s="19"/>
      <c r="C81" s="42" t="str">
        <f>[1]!Vextenso(E80)</f>
        <v>zero reais</v>
      </c>
      <c r="D81" s="19"/>
      <c r="E81" s="44"/>
      <c r="F81" s="44"/>
      <c r="I81" s="55"/>
    </row>
    <row r="82" spans="1:9" s="16" customFormat="1" x14ac:dyDescent="0.25">
      <c r="A82" s="22"/>
      <c r="B82" s="37"/>
      <c r="C82" s="66"/>
      <c r="D82" s="37"/>
      <c r="E82" s="37"/>
      <c r="F82" s="37"/>
      <c r="I82" s="55"/>
    </row>
    <row r="83" spans="1:9" s="16" customFormat="1" x14ac:dyDescent="0.25">
      <c r="A83" s="18" t="s">
        <v>143</v>
      </c>
      <c r="B83" s="19"/>
      <c r="C83" s="19"/>
      <c r="D83" s="19"/>
      <c r="E83" s="19"/>
      <c r="F83" s="19"/>
      <c r="I83" s="55"/>
    </row>
    <row r="84" spans="1:9" s="16" customFormat="1" x14ac:dyDescent="0.25">
      <c r="A84" s="21" t="s">
        <v>144</v>
      </c>
      <c r="B84" s="22"/>
      <c r="C84" s="23"/>
      <c r="D84" s="21" t="str">
        <f>+D10</f>
        <v>Categoria Profissional de:</v>
      </c>
      <c r="E84" s="22"/>
      <c r="F84" s="23"/>
      <c r="I84" s="55"/>
    </row>
    <row r="85" spans="1:9" s="16" customFormat="1" x14ac:dyDescent="0.25">
      <c r="A85" s="24"/>
      <c r="B85" s="18"/>
      <c r="C85" s="25"/>
      <c r="D85" s="108" t="str">
        <f>+D11</f>
        <v>Recepcionista</v>
      </c>
      <c r="E85" s="109"/>
      <c r="F85" s="110"/>
      <c r="I85" s="55"/>
    </row>
    <row r="86" spans="1:9" s="16" customFormat="1" ht="38.25" x14ac:dyDescent="0.25">
      <c r="A86" s="58" t="s">
        <v>27</v>
      </c>
      <c r="B86" s="111" t="s">
        <v>116</v>
      </c>
      <c r="C86" s="112"/>
      <c r="D86" s="113"/>
      <c r="E86" s="75" t="s">
        <v>72</v>
      </c>
      <c r="F86" s="58" t="s">
        <v>117</v>
      </c>
      <c r="I86" s="55"/>
    </row>
    <row r="87" spans="1:9" s="16" customFormat="1" x14ac:dyDescent="0.25">
      <c r="A87" s="31" t="s">
        <v>145</v>
      </c>
      <c r="B87" s="32" t="s">
        <v>63</v>
      </c>
      <c r="C87" s="33"/>
      <c r="D87" s="34"/>
      <c r="E87" s="70">
        <f>(21.27*22)*0.99</f>
        <v>463.26</v>
      </c>
      <c r="F87" s="60">
        <f>ROUND(E87/F17,4)</f>
        <v>0.28349999999999997</v>
      </c>
      <c r="I87" s="55"/>
    </row>
    <row r="88" spans="1:9" s="16" customFormat="1" x14ac:dyDescent="0.25">
      <c r="A88" s="21" t="s">
        <v>146</v>
      </c>
      <c r="B88" s="22"/>
      <c r="C88" s="37"/>
      <c r="D88" s="37"/>
      <c r="E88" s="39">
        <f>+E87</f>
        <v>463.26</v>
      </c>
      <c r="F88" s="79">
        <f>+F87</f>
        <v>0.28349999999999997</v>
      </c>
      <c r="I88" s="55"/>
    </row>
    <row r="89" spans="1:9" s="16" customFormat="1" x14ac:dyDescent="0.25">
      <c r="A89" s="41" t="s">
        <v>80</v>
      </c>
      <c r="B89" s="19"/>
      <c r="C89" s="42" t="str">
        <f>[1]!Vextenso(E88)</f>
        <v>quatrocentos e sessenta e três reais e vinte e seis centavos</v>
      </c>
      <c r="D89" s="19"/>
      <c r="E89" s="44"/>
      <c r="F89" s="44"/>
      <c r="I89" s="55"/>
    </row>
    <row r="91" spans="1:9" s="16" customFormat="1" x14ac:dyDescent="0.25">
      <c r="A91" s="18" t="s">
        <v>147</v>
      </c>
      <c r="B91" s="19"/>
      <c r="C91" s="42"/>
      <c r="D91" s="19"/>
      <c r="E91" s="19"/>
      <c r="F91" s="19"/>
      <c r="I91" s="55"/>
    </row>
    <row r="92" spans="1:9" s="16" customFormat="1" x14ac:dyDescent="0.25">
      <c r="A92" s="21" t="s">
        <v>148</v>
      </c>
      <c r="B92" s="22"/>
      <c r="C92" s="23"/>
      <c r="D92" s="21" t="str">
        <f>+D10</f>
        <v>Categoria Profissional de:</v>
      </c>
      <c r="E92" s="22"/>
      <c r="F92" s="23"/>
      <c r="G92" s="40">
        <f>E88+E71+F45</f>
        <v>3267.65</v>
      </c>
      <c r="I92" s="55"/>
    </row>
    <row r="93" spans="1:9" s="16" customFormat="1" x14ac:dyDescent="0.25">
      <c r="A93" s="24"/>
      <c r="B93" s="18"/>
      <c r="C93" s="25"/>
      <c r="D93" s="108" t="str">
        <f>+D11</f>
        <v>Recepcionista</v>
      </c>
      <c r="E93" s="109"/>
      <c r="F93" s="110"/>
      <c r="I93" s="55"/>
    </row>
    <row r="94" spans="1:9" s="16" customFormat="1" ht="38.25" x14ac:dyDescent="0.25">
      <c r="A94" s="114" t="s">
        <v>27</v>
      </c>
      <c r="B94" s="114"/>
      <c r="C94" s="105" t="s">
        <v>149</v>
      </c>
      <c r="D94" s="107"/>
      <c r="E94" s="30" t="s">
        <v>72</v>
      </c>
      <c r="F94" s="58" t="s">
        <v>117</v>
      </c>
      <c r="G94" s="80"/>
      <c r="I94" s="55"/>
    </row>
    <row r="95" spans="1:9" s="16" customFormat="1" x14ac:dyDescent="0.25">
      <c r="A95" s="115" t="s">
        <v>150</v>
      </c>
      <c r="B95" s="115"/>
      <c r="C95" s="33" t="s">
        <v>151</v>
      </c>
      <c r="D95" s="47"/>
      <c r="E95" s="81">
        <f>SUM(E96:E98)</f>
        <v>195.68</v>
      </c>
      <c r="F95" s="82">
        <f>ROUND(E95/$F$17,4)</f>
        <v>0.1198</v>
      </c>
      <c r="G95" s="61"/>
      <c r="I95" s="55"/>
    </row>
    <row r="96" spans="1:9" s="16" customFormat="1" x14ac:dyDescent="0.25">
      <c r="A96" s="83"/>
      <c r="B96" s="31" t="s">
        <v>152</v>
      </c>
      <c r="C96" s="31" t="s">
        <v>153</v>
      </c>
      <c r="D96" s="36">
        <v>0.02</v>
      </c>
      <c r="E96" s="70">
        <f>$E$110*D96</f>
        <v>69.27</v>
      </c>
      <c r="F96" s="60">
        <f>ROUND(E96/$F$17,4)</f>
        <v>4.24E-2</v>
      </c>
      <c r="G96" s="91">
        <f>D96+D97+D98</f>
        <v>5.6500000000000002E-2</v>
      </c>
      <c r="I96" s="55"/>
    </row>
    <row r="97" spans="1:9" s="16" customFormat="1" x14ac:dyDescent="0.25">
      <c r="A97" s="84"/>
      <c r="B97" s="31" t="s">
        <v>154</v>
      </c>
      <c r="C97" s="31" t="s">
        <v>155</v>
      </c>
      <c r="D97" s="36">
        <v>0.03</v>
      </c>
      <c r="E97" s="70">
        <f>$E$110*D97</f>
        <v>103.9</v>
      </c>
      <c r="F97" s="60">
        <f>ROUND(E97/$F$17,4)</f>
        <v>6.3600000000000004E-2</v>
      </c>
      <c r="I97" s="55"/>
    </row>
    <row r="98" spans="1:9" s="16" customFormat="1" x14ac:dyDescent="0.25">
      <c r="A98" s="84"/>
      <c r="B98" s="31" t="s">
        <v>156</v>
      </c>
      <c r="C98" s="31" t="s">
        <v>157</v>
      </c>
      <c r="D98" s="36">
        <v>6.4999999999999997E-3</v>
      </c>
      <c r="E98" s="70">
        <f>$E$110*D98</f>
        <v>22.51</v>
      </c>
      <c r="F98" s="60">
        <f>ROUND(E98/$F$17,4)</f>
        <v>1.38E-2</v>
      </c>
      <c r="I98" s="55"/>
    </row>
    <row r="99" spans="1:9" s="16" customFormat="1" x14ac:dyDescent="0.25">
      <c r="A99" s="21" t="s">
        <v>158</v>
      </c>
      <c r="B99" s="37"/>
      <c r="C99" s="37"/>
      <c r="D99" s="38"/>
      <c r="E99" s="39">
        <f>SUM(E96:E98)</f>
        <v>195.68</v>
      </c>
      <c r="F99" s="64">
        <f>+F95</f>
        <v>0.1198</v>
      </c>
      <c r="G99" s="61"/>
      <c r="I99" s="55"/>
    </row>
    <row r="100" spans="1:9" s="16" customFormat="1" x14ac:dyDescent="0.25">
      <c r="A100" s="41" t="s">
        <v>80</v>
      </c>
      <c r="B100" s="19"/>
      <c r="C100" s="42" t="str">
        <f>[1]!Vextenso(E99)</f>
        <v>cento e noventa e cinco reais e sessenta e oito centavos</v>
      </c>
      <c r="D100" s="43"/>
      <c r="E100" s="44"/>
      <c r="F100" s="44"/>
      <c r="I100" s="55"/>
    </row>
    <row r="102" spans="1:9" s="16" customFormat="1" x14ac:dyDescent="0.25">
      <c r="A102" s="21" t="s">
        <v>159</v>
      </c>
      <c r="B102" s="37"/>
      <c r="C102" s="38"/>
      <c r="D102" s="21" t="str">
        <f>+D10</f>
        <v>Categoria Profissional de:</v>
      </c>
      <c r="E102" s="37"/>
      <c r="F102" s="38"/>
      <c r="I102" s="55"/>
    </row>
    <row r="103" spans="1:9" s="16" customFormat="1" x14ac:dyDescent="0.25">
      <c r="A103" s="24" t="s">
        <v>160</v>
      </c>
      <c r="B103" s="19"/>
      <c r="C103" s="43"/>
      <c r="D103" s="108" t="str">
        <f>+D11</f>
        <v>Recepcionista</v>
      </c>
      <c r="E103" s="109"/>
      <c r="F103" s="110"/>
      <c r="I103" s="55"/>
    </row>
    <row r="104" spans="1:9" s="16" customFormat="1" x14ac:dyDescent="0.25">
      <c r="A104" s="27" t="s">
        <v>27</v>
      </c>
      <c r="B104" s="28"/>
      <c r="C104" s="28"/>
      <c r="D104" s="29"/>
      <c r="E104" s="26" t="s">
        <v>72</v>
      </c>
      <c r="F104" s="26" t="s">
        <v>161</v>
      </c>
      <c r="I104" s="55"/>
    </row>
    <row r="105" spans="1:9" s="16" customFormat="1" x14ac:dyDescent="0.25">
      <c r="A105" s="105" t="s">
        <v>68</v>
      </c>
      <c r="B105" s="106"/>
      <c r="C105" s="106"/>
      <c r="D105" s="107"/>
      <c r="E105" s="81">
        <f>+F45</f>
        <v>2697.27</v>
      </c>
      <c r="F105" s="82">
        <f>E105/E110</f>
        <v>0.77880000000000005</v>
      </c>
      <c r="I105" s="55"/>
    </row>
    <row r="106" spans="1:9" s="16" customFormat="1" x14ac:dyDescent="0.25">
      <c r="A106" s="105" t="s">
        <v>114</v>
      </c>
      <c r="B106" s="106"/>
      <c r="C106" s="106"/>
      <c r="D106" s="107"/>
      <c r="E106" s="81">
        <f>+E71</f>
        <v>107.12</v>
      </c>
      <c r="F106" s="82">
        <f>E106/E110</f>
        <v>3.09E-2</v>
      </c>
      <c r="I106" s="55"/>
    </row>
    <row r="107" spans="1:9" s="16" customFormat="1" x14ac:dyDescent="0.25">
      <c r="A107" s="105" t="s">
        <v>136</v>
      </c>
      <c r="B107" s="106"/>
      <c r="C107" s="106"/>
      <c r="D107" s="107"/>
      <c r="E107" s="81">
        <f>+E80</f>
        <v>0</v>
      </c>
      <c r="F107" s="82">
        <f>E107/E110</f>
        <v>0</v>
      </c>
      <c r="I107" s="55"/>
    </row>
    <row r="108" spans="1:9" s="16" customFormat="1" x14ac:dyDescent="0.25">
      <c r="A108" s="105" t="s">
        <v>143</v>
      </c>
      <c r="B108" s="106"/>
      <c r="C108" s="106"/>
      <c r="D108" s="107"/>
      <c r="E108" s="81">
        <f>+E88</f>
        <v>463.26</v>
      </c>
      <c r="F108" s="82">
        <f>E108/E110</f>
        <v>0.1338</v>
      </c>
      <c r="G108" s="61"/>
      <c r="I108" s="55"/>
    </row>
    <row r="109" spans="1:9" x14ac:dyDescent="0.25">
      <c r="A109" s="105" t="s">
        <v>147</v>
      </c>
      <c r="B109" s="106"/>
      <c r="C109" s="106"/>
      <c r="D109" s="107"/>
      <c r="E109" s="81">
        <f>+E99</f>
        <v>195.68</v>
      </c>
      <c r="F109" s="82">
        <f>E109/E110</f>
        <v>5.6500000000000002E-2</v>
      </c>
    </row>
    <row r="110" spans="1:9" x14ac:dyDescent="0.25">
      <c r="A110" s="85" t="s">
        <v>162</v>
      </c>
      <c r="B110" s="66"/>
      <c r="C110" s="66"/>
      <c r="D110" s="66"/>
      <c r="E110" s="86">
        <f>ROUND(G92/(1-(G96)),2)</f>
        <v>3463.33</v>
      </c>
      <c r="F110" s="87">
        <f>SUM(F105:F109)</f>
        <v>1</v>
      </c>
    </row>
    <row r="111" spans="1:9" x14ac:dyDescent="0.25">
      <c r="A111" s="41" t="s">
        <v>80</v>
      </c>
      <c r="B111" s="19"/>
      <c r="C111" s="42" t="str">
        <f>[1]!Vextenso(E110)</f>
        <v>três mil, quatrocentos e sessenta e três reais e trinta e três centavos</v>
      </c>
      <c r="D111" s="88"/>
      <c r="E111" s="89"/>
      <c r="F111" s="89"/>
      <c r="G111" s="40">
        <f>(103900/5)/6</f>
        <v>3463.33</v>
      </c>
    </row>
    <row r="112" spans="1:9" x14ac:dyDescent="0.25">
      <c r="E112" s="90"/>
      <c r="G112" s="61"/>
    </row>
    <row r="113" spans="6:7" x14ac:dyDescent="0.25">
      <c r="F113" s="74"/>
      <c r="G113" s="61"/>
    </row>
    <row r="114" spans="6:7" x14ac:dyDescent="0.25">
      <c r="F114" s="74"/>
      <c r="G114" s="61"/>
    </row>
  </sheetData>
  <mergeCells count="30">
    <mergeCell ref="A6:F6"/>
    <mergeCell ref="A1:F1"/>
    <mergeCell ref="A2:F2"/>
    <mergeCell ref="A3:F3"/>
    <mergeCell ref="A4:F4"/>
    <mergeCell ref="A5:F5"/>
    <mergeCell ref="B77:D77"/>
    <mergeCell ref="A7:F7"/>
    <mergeCell ref="D11:F11"/>
    <mergeCell ref="B12:D12"/>
    <mergeCell ref="A20:F20"/>
    <mergeCell ref="B22:D22"/>
    <mergeCell ref="D50:F50"/>
    <mergeCell ref="B51:D51"/>
    <mergeCell ref="D64:F64"/>
    <mergeCell ref="B65:D65"/>
    <mergeCell ref="B66:D66"/>
    <mergeCell ref="D76:F76"/>
    <mergeCell ref="A109:D109"/>
    <mergeCell ref="D85:F85"/>
    <mergeCell ref="B86:D86"/>
    <mergeCell ref="D93:F93"/>
    <mergeCell ref="A94:B94"/>
    <mergeCell ref="C94:D94"/>
    <mergeCell ref="A95:B95"/>
    <mergeCell ref="D103:F103"/>
    <mergeCell ref="A105:D105"/>
    <mergeCell ref="A106:D106"/>
    <mergeCell ref="A107:D107"/>
    <mergeCell ref="A108:D108"/>
  </mergeCells>
  <printOptions horizontalCentered="1"/>
  <pageMargins left="0.78740157480314965" right="0.78740157480314965" top="1.1811023622047245" bottom="0.78740157480314965" header="0.23622047244094491" footer="0"/>
  <pageSetup paperSize="9" scale="73" fitToHeight="3" orientation="portrait" r:id="rId1"/>
  <headerFooter alignWithMargins="0">
    <oddHeader>&amp;L&amp;G</oddHeader>
    <oddFooter>&amp;L&amp;G</oddFooter>
  </headerFooter>
  <rowBreaks count="1" manualBreakCount="1">
    <brk id="62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II</vt:lpstr>
      <vt:lpstr>Planilha</vt:lpstr>
      <vt:lpstr>'Anexo II'!Area_de_impressao</vt:lpstr>
      <vt:lpstr>Planilha!Area_de_impressao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Albuquerque Mazon</dc:creator>
  <cp:lastModifiedBy>User</cp:lastModifiedBy>
  <cp:lastPrinted>2023-08-02T19:08:16Z</cp:lastPrinted>
  <dcterms:created xsi:type="dcterms:W3CDTF">2015-02-20T16:21:26Z</dcterms:created>
  <dcterms:modified xsi:type="dcterms:W3CDTF">2023-08-07T10:52:58Z</dcterms:modified>
</cp:coreProperties>
</file>